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https://wvi365-my.sharepoint.com/personal/yahye_waberi_wvi_org/Documents/2024/New BHA project/Technical WASH &amp; Infrastructure-BHA project/Approved documents/Approved Advert/Lot4/"/>
    </mc:Choice>
  </mc:AlternateContent>
  <xr:revisionPtr revIDLastSave="17" documentId="8_{990D88FD-AC56-4C14-9C01-843D425DF222}" xr6:coauthVersionLast="47" xr6:coauthVersionMax="47" xr10:uidLastSave="{182D9BD2-D278-4A4D-B75B-A7390BE703D4}"/>
  <bookViews>
    <workbookView xWindow="-90" yWindow="-90" windowWidth="19380" windowHeight="11460" activeTab="2" xr2:uid="{00000000-000D-0000-FFFF-FFFF00000000}"/>
  </bookViews>
  <sheets>
    <sheet name="BOQ- Gender segregated" sheetId="7" r:id="rId1"/>
    <sheet name="wr warabeeye " sheetId="8" r:id="rId2"/>
    <sheet name="Summary" sheetId="6"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1" i="8" l="1"/>
  <c r="D19" i="8"/>
  <c r="D16" i="8"/>
  <c r="D15" i="8"/>
  <c r="D13" i="8"/>
  <c r="F11" i="8"/>
  <c r="D19" i="7"/>
  <c r="D15" i="7"/>
  <c r="D13" i="7"/>
  <c r="D14" i="7"/>
  <c r="D10" i="7"/>
  <c r="D9" i="7"/>
  <c r="F42" i="7"/>
  <c r="D28" i="7"/>
  <c r="D18" i="7"/>
  <c r="D33" i="7"/>
  <c r="D26" i="7"/>
  <c r="D12" i="7"/>
  <c r="D11" i="7"/>
  <c r="D27" i="7"/>
  <c r="D8" i="7"/>
  <c r="D7" i="7"/>
  <c r="F25" i="8" l="1"/>
  <c r="F26" i="8" s="1"/>
  <c r="F27" i="8" s="1"/>
  <c r="F16" i="7"/>
  <c r="D29" i="7"/>
  <c r="F24" i="7"/>
  <c r="D30" i="7" l="1"/>
  <c r="F36" i="7" l="1"/>
  <c r="F43" i="7" s="1"/>
  <c r="D6" i="6" s="1"/>
  <c r="D7" i="6" s="1"/>
</calcChain>
</file>

<file path=xl/sharedStrings.xml><?xml version="1.0" encoding="utf-8"?>
<sst xmlns="http://schemas.openxmlformats.org/spreadsheetml/2006/main" count="139" uniqueCount="101">
  <si>
    <t>WORLD VISION  SOMALILAND</t>
  </si>
  <si>
    <t>Bill of Quantities for Gender Segregated twin latrines HCF</t>
  </si>
  <si>
    <t>All Unit rates should be included a 3% Sales tax for each line item.</t>
  </si>
  <si>
    <t>Item NO</t>
  </si>
  <si>
    <t>Description</t>
  </si>
  <si>
    <t>Unit</t>
  </si>
  <si>
    <t>Qty</t>
  </si>
  <si>
    <t>Unit Cost</t>
  </si>
  <si>
    <t>Total Amount</t>
  </si>
  <si>
    <t>Gender Segregated twin latrines Components</t>
  </si>
  <si>
    <t>A</t>
  </si>
  <si>
    <t>Excavation, Foundation and Septic tank Works</t>
  </si>
  <si>
    <t xml:space="preserve">Ls </t>
  </si>
  <si>
    <t>Clear site of all shrubs, debris, unnecessary materails and cart away from site area of  8m*8m.</t>
  </si>
  <si>
    <r>
      <t>m</t>
    </r>
    <r>
      <rPr>
        <vertAlign val="superscript"/>
        <sz val="11"/>
        <rFont val="Gill Sans MT"/>
        <family val="2"/>
      </rPr>
      <t>2</t>
    </r>
  </si>
  <si>
    <r>
      <t xml:space="preserve">Digging of the Septic tank hole pit, and carting away all dug soil to an area  of about 5m away </t>
    </r>
    <r>
      <rPr>
        <b/>
        <sz val="11"/>
        <rFont val="Gill Sans MT"/>
        <family val="2"/>
      </rPr>
      <t>(1.5mx1.5mx5m)</t>
    </r>
  </si>
  <si>
    <r>
      <t>m</t>
    </r>
    <r>
      <rPr>
        <vertAlign val="superscript"/>
        <sz val="11"/>
        <rFont val="Gill Sans MT"/>
        <family val="2"/>
      </rPr>
      <t>3</t>
    </r>
  </si>
  <si>
    <r>
      <t xml:space="preserve">Construct a rubble stone foundation for slab, jointed with cement sand mortal (1:3 ratio). </t>
    </r>
    <r>
      <rPr>
        <b/>
        <sz val="11"/>
        <rFont val="Gill Sans MT"/>
        <family val="2"/>
      </rPr>
      <t>7.6m long, 0.4m deep &amp; 0.4m wide.</t>
    </r>
  </si>
  <si>
    <t>Construct a masonry stone for foundation of the latrine wall 15.4 m long, 0.4m wide and 0.65m deep including 25cm above the ground level.</t>
  </si>
  <si>
    <t>Sub Total</t>
  </si>
  <si>
    <t>B</t>
  </si>
  <si>
    <t>Super Structure</t>
  </si>
  <si>
    <t>Cast 150mm x 200mm reinforced concrete lintel beam 1:2:4, 4 Y12 main bars and R6@250mm c/c links will be used. Include all form work.</t>
  </si>
  <si>
    <t>Supply &amp; Fix 3m long and of 4 Inch diameter P.V.C. Vent pipe with screen mesh covered on top end.</t>
  </si>
  <si>
    <t>m</t>
  </si>
  <si>
    <t xml:space="preserve">Supply and fix  2m long and of 4 Inch diameter P.V.C waste delivery pipe from toilet seat to a septic tank with a necessary fittings and proper slope as per drawing and world vision engineer's guidance. </t>
  </si>
  <si>
    <t>No</t>
  </si>
  <si>
    <t xml:space="preserve">Provide and Install a good quality toilet bowl seat (roman/european) or squatting pan with a necessary fittings and accessories as per drawing and guided by world vision engineer. </t>
  </si>
  <si>
    <t>pcs</t>
  </si>
  <si>
    <t>C</t>
  </si>
  <si>
    <t>Roofing  and finishing works</t>
  </si>
  <si>
    <t>Supply &amp; fix 28 gauge pre-painted corrugated iron sheet roofing including wooden truss such as rafters, Purlins, Joists and all necessary nailing works as per design and world vision engineer's guidance.</t>
  </si>
  <si>
    <t>Supply and Fix 15cm thick of facia board around the roof of the latrine with appropriate paiting.</t>
  </si>
  <si>
    <t>Apply 25mm thick of cement/sand plastering on all interior wall faces and all exterior wall and foundation faces. Using mix ratio is 1:4 (sand-cement) and this including Over laying 2cm cement/ sieved sand mortar of 1:3 mixture and cement screed with smooth metal trowel for floor finish.</t>
  </si>
  <si>
    <t>Apply two coats of white-washing on all wall faces with 1:275 lime/white glue ratio on all interior wall surfaces to be smoothed thoroughly before paint applied.</t>
  </si>
  <si>
    <t>Apply two coats of approved distemper paint with stucco on all interior and exterior wall faces by scraching all plaster roughness from the internal walls.</t>
  </si>
  <si>
    <t>Provide and install of Pvc turkish door with a permanent vent to fit structural opening size 800mm x 2200mm high: comprising of frames, openable solid sash: including all iron mongery and hardware: fixed to concrete or brickwork: complete with all required painting and decoration.</t>
  </si>
  <si>
    <t>Pcs</t>
  </si>
  <si>
    <t>Supply and fix of Aluminium window of permanent, galvanized steel grill and lockable handle units comprising 50cmx50cmx1.2mm RHS frames, steel mesh as infilling panel; including painting all complete as detailed on drawings, specification and to Engineer's approval</t>
  </si>
  <si>
    <t xml:space="preserve">Provide and fix handwashing basin stations with all required pipes, fitting and tapes connected from main water pipe, then connected to the manhole as per wv engineer guidance. </t>
  </si>
  <si>
    <t>D</t>
  </si>
  <si>
    <t>Roof water Catchment and water connection.</t>
  </si>
  <si>
    <t>Supply and fix 2 cubic meter of  PVC tank (Gamuur) having inlet, outlet and Washout pipes as well as water overflow with WV logo and project information as per the Engineers approval .</t>
  </si>
  <si>
    <t>Construct 4 inches MS pipe (made in UAE) support with 2m high to elevate PVC tank welded with tall sheet of 1.5 mm thick on the basement. The shade of iron sheet should be constructed on top of the PVC tank as per drawing and WVI Engineer guidance. The Cost should include 0.2X0.2m and 0.5m deep of concrete footings.</t>
  </si>
  <si>
    <t>Provide and fix 60m 4'' PVC rain gutter pipe from the roof of a main building to plastic tank, this should tightly fixed as per engineers approval. The cost should include watering system testing and setting proper slope from gutter to the tank.</t>
  </si>
  <si>
    <t>Supply and fix 1-inch ppr pipe with its fittings from the main water system, 25m long from the tank to the latrines blocks. Cost should include excavation pipeline trenches,back filling, tapes , fittings any other necessary works and materials such us plumping works, fixing pipes through walls and other related works.</t>
  </si>
  <si>
    <t>Grand Total</t>
  </si>
  <si>
    <t>Item</t>
  </si>
  <si>
    <t>Page</t>
  </si>
  <si>
    <t>Amount ($)</t>
  </si>
  <si>
    <t>Construction of Gender segregated latrines at health facility</t>
  </si>
  <si>
    <r>
      <t>Excavate foundation trench of a twin latrine (</t>
    </r>
    <r>
      <rPr>
        <b/>
        <sz val="11"/>
        <color theme="1"/>
        <rFont val="Gill Sans MT"/>
        <family val="2"/>
      </rPr>
      <t>15.4m long x 0.6m width x 0.4m depth</t>
    </r>
    <r>
      <rPr>
        <sz val="11"/>
        <color theme="1"/>
        <rFont val="Gill Sans MT"/>
        <family val="2"/>
      </rPr>
      <t>).</t>
    </r>
  </si>
  <si>
    <r>
      <t xml:space="preserve">Excavate foundation for slab 600mm wide, 800mm deep around the pit </t>
    </r>
    <r>
      <rPr>
        <b/>
        <sz val="11"/>
        <rFont val="Gill Sans MT"/>
        <family val="2"/>
      </rPr>
      <t>2</t>
    </r>
    <r>
      <rPr>
        <sz val="11"/>
        <rFont val="Gill Sans MT"/>
        <family val="2"/>
      </rPr>
      <t>(</t>
    </r>
    <r>
      <rPr>
        <b/>
        <sz val="11"/>
        <rFont val="Gill Sans MT"/>
        <family val="2"/>
      </rPr>
      <t>2.3+1.5) x0.4x0.8m.</t>
    </r>
  </si>
  <si>
    <t xml:space="preserve">Cast 15cm thick RCC septic tank slab with 10mm bars @ 15cm c/c both ways, the cost is including form work materials and curing, also use a mix ratio of  (1:2:4 ). </t>
  </si>
  <si>
    <t>Cast 12.5cm thick Plain concrete on a backfilled area, the cost is including form work materials and curing, also use a mix ratio of  (1:2:4 ). Reinforce the slab using A142 BRC mesh</t>
  </si>
  <si>
    <t>Back filling, watering and Compacting a 25 cm-thick hardcore durable stone &amp; aggregate for the latrine slab including the privacy section</t>
  </si>
  <si>
    <t>Construct a 200mm thick hallow block wall to a height of 2.45m at back side and 2.7m at front side while privacy walls height is 2.20m. On a averge wall height of 2.45m.Work includes; scaffolds and all other materials and tools.</t>
  </si>
  <si>
    <t>Construct entrance ramp with a hand rails as per drawing and engineer's guidance. Gradient of 1:7</t>
  </si>
  <si>
    <r>
      <t xml:space="preserve">Transport and Lay a ceramic tiles using 1:2 mix ratio to the latrine floor and entrance space . The cost should include fixing work, required materials and transportation cost of tiles from world vision hargiesa office to the site. The cost should exclude the cost of purchasing tiles. </t>
    </r>
    <r>
      <rPr>
        <sz val="11"/>
        <color rgb="FFFF0000"/>
        <rFont val="Gill Sans MT"/>
        <family val="2"/>
      </rPr>
      <t xml:space="preserve">Tiles are already procured and the cost here should only include transportation cost from WVI Hargesia office to the site and the cost of fixing the tiles. </t>
    </r>
  </si>
  <si>
    <t>Apply Visibility Branding Information and Logos Provided by Wvi engineer.</t>
  </si>
  <si>
    <t>BoQ of 2 Twin Latrines  Rehabilitation and Roof water Harvesting  at Warabeye Health Facility</t>
  </si>
  <si>
    <t>Item N0.</t>
  </si>
  <si>
    <t>Description of works</t>
  </si>
  <si>
    <t>QTY</t>
  </si>
  <si>
    <t>Unit 
Cost(USD)</t>
  </si>
  <si>
    <t>Total Cost in USD</t>
  </si>
  <si>
    <t xml:space="preserve">Sanitary and plumbing works with Water tank </t>
  </si>
  <si>
    <t>Supply and install 4000 litres(20 barrels) gamur plastic Tank printed with world vision logo and project info.</t>
  </si>
  <si>
    <t>Supply and Fix 800mm high steel standing base to support the tank</t>
  </si>
  <si>
    <t>unit</t>
  </si>
  <si>
    <t>Provide and fix 40m 4"Pvc Gutter pipe to from the roof to the Plastic tank, this should tightly fixed and as per engineer's guidance.</t>
  </si>
  <si>
    <t>lm</t>
  </si>
  <si>
    <t>Lay 1" ppr Pipes with all necessary fittings from the Plastic tank to the latrines,handwashings and install 1 water point for drinking purposes(The cost should include all necessary costs; excavation, piping, backfilling and finishing).</t>
  </si>
  <si>
    <t>Watering, system testing and overheads</t>
  </si>
  <si>
    <t>ls</t>
  </si>
  <si>
    <t xml:space="preserve">Remove old handwashing structure and provide and fix handwashing basins stations at all required pipes, fitting , tapes connected to the manhole as wv engineer guidance. </t>
  </si>
  <si>
    <t>Total for Warabeye Health Facility Roof Water Catchment</t>
  </si>
  <si>
    <t>Sub-total</t>
  </si>
  <si>
    <t xml:space="preserve">Super structure work &amp; hand wash facility </t>
  </si>
  <si>
    <t>Rehabilitate the existing latrine slab by pouring a new 5 cm thick slab on top of the current one. Use 10 mm steel bars spaced 15 cm c/c on both sides, and apply a concrete mix with a ratio of 1:2:4.</t>
  </si>
  <si>
    <r>
      <t>M</t>
    </r>
    <r>
      <rPr>
        <vertAlign val="superscript"/>
        <sz val="11"/>
        <rFont val="Lato"/>
        <family val="2"/>
      </rPr>
      <t>3</t>
    </r>
    <r>
      <rPr>
        <sz val="10"/>
        <rFont val="Arial"/>
        <family val="2"/>
      </rPr>
      <t/>
    </r>
  </si>
  <si>
    <t>Adjust the space and layout of the existing pit openings in the latrines according to the WVI engineer's guidance. Prepare the area to install and secure a toilet pan (squatting pan) along with its fittings.</t>
  </si>
  <si>
    <t>Install and lay ceramic floor tiles (from the World Vision Hargeisa Office) in the latrine floor area, which includes removing the old floor screed and tiles. The cost should include both the installation work and transportation from the World Vision office to the sites.</t>
  </si>
  <si>
    <r>
      <t>M</t>
    </r>
    <r>
      <rPr>
        <vertAlign val="superscript"/>
        <sz val="11"/>
        <color indexed="8"/>
        <rFont val="Lato"/>
        <family val="2"/>
      </rPr>
      <t>2</t>
    </r>
  </si>
  <si>
    <t>Construct two layers of brickwork with a thickness of 15 cm, an average height of 30 cm, and a length of 11 m to elevate the existing wall using 1:4 cement sand ratio. This includes plastering and smoothing to align with the existing walls.</t>
  </si>
  <si>
    <t>Repair all cracks and plaster wall on 12mm thick with 1:3 mortaring of cement and sand.</t>
  </si>
  <si>
    <t>Ls</t>
  </si>
  <si>
    <t>Prepare the existing interior and exterior surfaces of the latrines by leveling and smoothing them in preparation for finishing.</t>
  </si>
  <si>
    <t>Apply 2 coats White washing and 2 coats of approved distempering to all interior and exterior wall faces.</t>
  </si>
  <si>
    <r>
      <t>M</t>
    </r>
    <r>
      <rPr>
        <vertAlign val="superscript"/>
        <sz val="11"/>
        <rFont val="Lato"/>
        <family val="2"/>
      </rPr>
      <t>2</t>
    </r>
  </si>
  <si>
    <t>Prepare the space to Supply and fix of steel window of permanent vent and lockable handle units comprising 30cmx30cmx1.2mm RHS frames, steel mesh as infilling panel; including painting all complete as detailed on drawings, specification and to Engineer's approval.</t>
  </si>
  <si>
    <t>Remove the old, damaged roof and replace it with new corrugated iron sheets of #30 gauge. Install timber roof trusses (2x4 and 2x3) with 0.7m c/c spacing, and include a fascia board around the roof.</t>
  </si>
  <si>
    <t>Provide Vent Pipe: Supply &amp; Fixing of Dia.100mm P.V.C. Vent pipe with screen mesh covered on top end and remove old ones.</t>
  </si>
  <si>
    <t>Remove the old, damaged latrine doors and supply and install new steel doors, measuring 0.8 m by 2.2 m.</t>
  </si>
  <si>
    <t>Print Visibility branding for both World Vision logo and Donor logo on the wall shared by wvi engineers.</t>
  </si>
  <si>
    <t xml:space="preserve"> Total for One twin Latrine</t>
  </si>
  <si>
    <t>Sub total of 2 twin latrines</t>
  </si>
  <si>
    <t>Grand Total for Two twin Latrines Rehabilitation &amp; Roof Harvesting system with tank</t>
  </si>
  <si>
    <t>Construction  of warabeeye health facility water harvesting and hand washing station</t>
  </si>
  <si>
    <t>Grand Total cost</t>
  </si>
  <si>
    <t xml:space="preserve">Summary of  Gender segregated latrines construction and water harvesting constructions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</si>
</sst>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Ksh&quot;* #,##0.00_-;\-&quot;Ksh&quot;* #,##0.00_-;_-&quot;Ksh&quot;* &quot;-&quot;??_-;_-@_-"/>
    <numFmt numFmtId="43" formatCode="_-* #,##0.00_-;\-* #,##0.00_-;_-* &quot;-&quot;??_-;_-@_-"/>
    <numFmt numFmtId="164" formatCode="&quot;$&quot;#,##0.00"/>
    <numFmt numFmtId="165" formatCode="0.0"/>
    <numFmt numFmtId="166" formatCode="_-[$USD]\ * #,##0.00_-;\-[$USD]\ * #,##0.00_-;_-[$USD]\ * &quot;-&quot;??_-;_-@_-"/>
    <numFmt numFmtId="167" formatCode="_-[$$-1009]* #,##0.00_-;\-[$$-1009]* #,##0.00_-;_-[$$-1009]* &quot;-&quot;??_-;_-@_-"/>
  </numFmts>
  <fonts count="35">
    <font>
      <sz val="11"/>
      <color theme="1"/>
      <name val="Calibri"/>
      <family val="2"/>
      <charset val="1"/>
      <scheme val="minor"/>
    </font>
    <font>
      <sz val="11"/>
      <color theme="1"/>
      <name val="Calibri"/>
      <family val="2"/>
      <charset val="1"/>
      <scheme val="minor"/>
    </font>
    <font>
      <sz val="10"/>
      <name val="Arial"/>
      <family val="2"/>
    </font>
    <font>
      <b/>
      <sz val="12"/>
      <color theme="1"/>
      <name val="Gill Sans MT"/>
      <family val="2"/>
    </font>
    <font>
      <sz val="11"/>
      <color theme="1"/>
      <name val="Gill Sans MT"/>
      <family val="2"/>
    </font>
    <font>
      <b/>
      <sz val="10"/>
      <name val="Gill Sans MT"/>
      <family val="2"/>
    </font>
    <font>
      <b/>
      <sz val="10"/>
      <color theme="1"/>
      <name val="Gill Sans MT"/>
      <family val="2"/>
    </font>
    <font>
      <b/>
      <sz val="12"/>
      <name val="Gill Sans MT"/>
      <family val="2"/>
    </font>
    <font>
      <b/>
      <sz val="11"/>
      <color theme="1"/>
      <name val="Gill Sans MT"/>
      <family val="2"/>
    </font>
    <font>
      <sz val="10"/>
      <name val="Gill Sans MT"/>
      <family val="2"/>
    </font>
    <font>
      <sz val="11"/>
      <name val="Gill Sans MT"/>
      <family val="2"/>
    </font>
    <font>
      <vertAlign val="superscript"/>
      <sz val="11"/>
      <name val="Gill Sans MT"/>
      <family val="2"/>
    </font>
    <font>
      <b/>
      <sz val="11"/>
      <name val="Gill Sans MT"/>
      <family val="2"/>
    </font>
    <font>
      <sz val="11"/>
      <color indexed="8"/>
      <name val="Gill Sans MT"/>
      <family val="2"/>
    </font>
    <font>
      <sz val="12"/>
      <name val="Gill Sans MT"/>
      <family val="2"/>
    </font>
    <font>
      <b/>
      <sz val="20"/>
      <color theme="1"/>
      <name val="Loto"/>
      <charset val="1"/>
    </font>
    <font>
      <sz val="16"/>
      <name val="Loto"/>
      <charset val="1"/>
    </font>
    <font>
      <b/>
      <sz val="16"/>
      <name val="Loto"/>
      <charset val="1"/>
    </font>
    <font>
      <b/>
      <sz val="16"/>
      <color indexed="8"/>
      <name val="Loto"/>
      <charset val="1"/>
    </font>
    <font>
      <b/>
      <sz val="16"/>
      <color theme="1"/>
      <name val="Loto"/>
      <charset val="1"/>
    </font>
    <font>
      <b/>
      <sz val="20"/>
      <name val="Loto"/>
      <charset val="1"/>
    </font>
    <font>
      <b/>
      <sz val="12"/>
      <name val="Arial Narrow"/>
      <family val="2"/>
    </font>
    <font>
      <b/>
      <sz val="12"/>
      <color indexed="8"/>
      <name val="Arial Narrow"/>
      <family val="2"/>
    </font>
    <font>
      <b/>
      <sz val="14"/>
      <color theme="1"/>
      <name val="Gill Sans MT"/>
      <family val="2"/>
    </font>
    <font>
      <sz val="8"/>
      <name val="Calibri"/>
      <family val="2"/>
      <charset val="1"/>
      <scheme val="minor"/>
    </font>
    <font>
      <sz val="12"/>
      <color theme="1"/>
      <name val="Gill Sans MT"/>
      <family val="2"/>
    </font>
    <font>
      <b/>
      <sz val="12"/>
      <color rgb="FF000000"/>
      <name val="Gill Sans MT"/>
      <family val="2"/>
    </font>
    <font>
      <sz val="11"/>
      <color rgb="FFFF0000"/>
      <name val="Gill Sans MT"/>
      <family val="2"/>
    </font>
    <font>
      <sz val="11"/>
      <color rgb="FF9C0006"/>
      <name val="Calibri"/>
      <family val="2"/>
      <scheme val="minor"/>
    </font>
    <font>
      <sz val="11"/>
      <name val="Lato"/>
      <family val="2"/>
    </font>
    <font>
      <b/>
      <sz val="11"/>
      <name val="Lato"/>
      <family val="2"/>
    </font>
    <font>
      <sz val="11"/>
      <color indexed="8"/>
      <name val="Lato"/>
      <family val="2"/>
    </font>
    <font>
      <b/>
      <sz val="11"/>
      <color theme="2"/>
      <name val="Lato"/>
      <family val="2"/>
    </font>
    <font>
      <vertAlign val="superscript"/>
      <sz val="11"/>
      <name val="Lato"/>
      <family val="2"/>
    </font>
    <font>
      <vertAlign val="superscript"/>
      <sz val="11"/>
      <color indexed="8"/>
      <name val="Lato"/>
      <family val="2"/>
    </font>
  </fonts>
  <fills count="12">
    <fill>
      <patternFill patternType="none"/>
    </fill>
    <fill>
      <patternFill patternType="gray125"/>
    </fill>
    <fill>
      <patternFill patternType="solid">
        <fgColor theme="7" tint="0.79998168889431442"/>
        <bgColor indexed="64"/>
      </patternFill>
    </fill>
    <fill>
      <patternFill patternType="solid">
        <fgColor theme="2"/>
        <bgColor indexed="64"/>
      </patternFill>
    </fill>
    <fill>
      <patternFill patternType="solid">
        <fgColor theme="9" tint="0.79998168889431442"/>
        <bgColor indexed="64"/>
      </patternFill>
    </fill>
    <fill>
      <patternFill patternType="solid">
        <fgColor theme="0"/>
        <bgColor indexed="64"/>
      </patternFill>
    </fill>
    <fill>
      <patternFill patternType="solid">
        <fgColor rgb="FFFFFFFF"/>
        <bgColor rgb="FF000000"/>
      </patternFill>
    </fill>
    <fill>
      <patternFill patternType="solid">
        <fgColor theme="5" tint="-0.249977111117893"/>
        <bgColor indexed="64"/>
      </patternFill>
    </fill>
    <fill>
      <patternFill patternType="solid">
        <fgColor theme="5"/>
        <bgColor indexed="64"/>
      </patternFill>
    </fill>
    <fill>
      <patternFill patternType="solid">
        <fgColor theme="9" tint="0.59999389629810485"/>
        <bgColor indexed="64"/>
      </patternFill>
    </fill>
    <fill>
      <patternFill patternType="solid">
        <fgColor rgb="FFFFC7CE"/>
      </patternFill>
    </fill>
    <fill>
      <patternFill patternType="solid">
        <fgColor theme="8" tint="0.79998168889431442"/>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s>
  <cellStyleXfs count="8">
    <xf numFmtId="0" fontId="0" fillId="0" borderId="0"/>
    <xf numFmtId="43" fontId="1"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44" fontId="1" fillId="0" borderId="0" applyFont="0" applyFill="0" applyBorder="0" applyAlignment="0" applyProtection="0"/>
    <xf numFmtId="0" fontId="28" fillId="10" borderId="0" applyNumberFormat="0" applyBorder="0" applyAlignment="0" applyProtection="0"/>
    <xf numFmtId="0" fontId="1" fillId="0" borderId="0"/>
  </cellStyleXfs>
  <cellXfs count="179">
    <xf numFmtId="0" fontId="0" fillId="0" borderId="0" xfId="0"/>
    <xf numFmtId="0" fontId="4" fillId="0" borderId="0" xfId="0" applyFont="1"/>
    <xf numFmtId="0" fontId="5" fillId="3" borderId="2" xfId="0" applyFont="1" applyFill="1" applyBorder="1" applyAlignment="1">
      <alignment horizontal="center" vertical="center" wrapText="1"/>
    </xf>
    <xf numFmtId="43" fontId="5" fillId="3" borderId="2" xfId="1" applyFont="1" applyFill="1" applyBorder="1" applyAlignment="1">
      <alignment horizontal="center" vertical="center" wrapText="1"/>
    </xf>
    <xf numFmtId="43" fontId="6" fillId="3" borderId="2" xfId="1" applyFont="1" applyFill="1" applyBorder="1" applyAlignment="1">
      <alignment horizontal="center" vertical="center" wrapText="1"/>
    </xf>
    <xf numFmtId="0" fontId="4" fillId="4" borderId="2" xfId="0" applyFont="1" applyFill="1" applyBorder="1" applyAlignment="1">
      <alignment horizontal="right" vertical="center"/>
    </xf>
    <xf numFmtId="0" fontId="7" fillId="4" borderId="2" xfId="0" applyFont="1" applyFill="1" applyBorder="1" applyAlignment="1">
      <alignment horizontal="center" wrapText="1"/>
    </xf>
    <xf numFmtId="0" fontId="4" fillId="4" borderId="2" xfId="0" applyFont="1" applyFill="1" applyBorder="1" applyAlignment="1">
      <alignment horizontal="center" vertical="center"/>
    </xf>
    <xf numFmtId="43" fontId="4" fillId="4" borderId="2" xfId="1" applyFont="1" applyFill="1" applyBorder="1" applyAlignment="1">
      <alignment horizontal="center" vertical="center"/>
    </xf>
    <xf numFmtId="0" fontId="10" fillId="0" borderId="2" xfId="0" applyFont="1" applyBorder="1" applyAlignment="1">
      <alignment horizontal="center" vertical="center"/>
    </xf>
    <xf numFmtId="43" fontId="10" fillId="0" borderId="2" xfId="1" applyFont="1" applyFill="1" applyBorder="1" applyAlignment="1">
      <alignment horizontal="center" vertical="center"/>
    </xf>
    <xf numFmtId="43" fontId="4" fillId="0" borderId="2" xfId="1" applyFont="1" applyFill="1" applyBorder="1" applyAlignment="1">
      <alignment horizontal="center" vertical="center"/>
    </xf>
    <xf numFmtId="0" fontId="10" fillId="5" borderId="2" xfId="2" applyFont="1" applyFill="1" applyBorder="1" applyAlignment="1">
      <alignment horizontal="left" vertical="center" wrapText="1"/>
    </xf>
    <xf numFmtId="0" fontId="10" fillId="5" borderId="2" xfId="0" applyFont="1" applyFill="1" applyBorder="1" applyAlignment="1">
      <alignment horizontal="center" vertical="center"/>
    </xf>
    <xf numFmtId="43" fontId="4" fillId="0" borderId="2" xfId="1" applyFont="1" applyBorder="1" applyAlignment="1">
      <alignment horizontal="center" vertical="center"/>
    </xf>
    <xf numFmtId="43" fontId="4" fillId="0" borderId="2" xfId="1" applyFont="1" applyBorder="1" applyAlignment="1">
      <alignment horizontal="center" vertical="center" wrapText="1"/>
    </xf>
    <xf numFmtId="43" fontId="4" fillId="5" borderId="2" xfId="1" applyFont="1" applyFill="1" applyBorder="1" applyAlignment="1">
      <alignment horizontal="center" vertical="center"/>
    </xf>
    <xf numFmtId="0" fontId="10" fillId="0" borderId="2" xfId="0" applyFont="1" applyBorder="1" applyAlignment="1">
      <alignment horizontal="left" vertical="center" wrapText="1"/>
    </xf>
    <xf numFmtId="43" fontId="4" fillId="5" borderId="2" xfId="1" applyFont="1" applyFill="1" applyBorder="1" applyAlignment="1">
      <alignment horizontal="center" vertical="center" wrapText="1"/>
    </xf>
    <xf numFmtId="43" fontId="10" fillId="5" borderId="2" xfId="1" applyFont="1" applyFill="1" applyBorder="1" applyAlignment="1">
      <alignment horizontal="center" vertical="center" wrapText="1"/>
    </xf>
    <xf numFmtId="0" fontId="10" fillId="0" borderId="0" xfId="0" applyFont="1"/>
    <xf numFmtId="0" fontId="10" fillId="0" borderId="1" xfId="0" applyFont="1" applyBorder="1" applyAlignment="1">
      <alignment horizontal="left" vertical="top" wrapText="1"/>
    </xf>
    <xf numFmtId="0" fontId="4" fillId="0" borderId="2" xfId="0" applyFont="1" applyBorder="1" applyAlignment="1">
      <alignment horizontal="left" vertical="center" wrapText="1"/>
    </xf>
    <xf numFmtId="0" fontId="10" fillId="4" borderId="2" xfId="0" applyFont="1" applyFill="1" applyBorder="1" applyAlignment="1">
      <alignment horizontal="center" vertical="center"/>
    </xf>
    <xf numFmtId="0" fontId="4" fillId="5" borderId="2" xfId="0" applyFont="1" applyFill="1" applyBorder="1" applyAlignment="1">
      <alignment horizontal="right" vertical="center"/>
    </xf>
    <xf numFmtId="0" fontId="13" fillId="5" borderId="2" xfId="2" applyFont="1" applyFill="1" applyBorder="1" applyAlignment="1">
      <alignment horizontal="left" vertical="center" wrapText="1"/>
    </xf>
    <xf numFmtId="0" fontId="10"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3" fillId="5" borderId="2" xfId="2" applyFont="1" applyFill="1" applyBorder="1" applyAlignment="1">
      <alignment vertical="center" wrapText="1"/>
    </xf>
    <xf numFmtId="43" fontId="8" fillId="0" borderId="2" xfId="0" applyNumberFormat="1" applyFont="1" applyBorder="1" applyAlignment="1">
      <alignment horizontal="center" vertical="center"/>
    </xf>
    <xf numFmtId="0" fontId="4" fillId="0" borderId="0" xfId="0" applyFont="1" applyAlignment="1">
      <alignment horizontal="center" vertical="center"/>
    </xf>
    <xf numFmtId="43" fontId="10" fillId="5" borderId="2" xfId="1" applyFont="1" applyFill="1" applyBorder="1" applyAlignment="1">
      <alignment horizontal="center" vertical="center"/>
    </xf>
    <xf numFmtId="0" fontId="2" fillId="0" borderId="0" xfId="3"/>
    <xf numFmtId="0" fontId="16" fillId="0" borderId="0" xfId="3" applyFont="1"/>
    <xf numFmtId="0" fontId="17" fillId="0" borderId="0" xfId="3" applyFont="1" applyAlignment="1">
      <alignment horizontal="center" vertical="top" wrapText="1"/>
    </xf>
    <xf numFmtId="0" fontId="17" fillId="0" borderId="0" xfId="3" applyFont="1" applyAlignment="1">
      <alignment vertical="top" wrapText="1"/>
    </xf>
    <xf numFmtId="0" fontId="17" fillId="0" borderId="0" xfId="3" applyFont="1" applyAlignment="1">
      <alignment horizontal="center" wrapText="1"/>
    </xf>
    <xf numFmtId="43" fontId="18" fillId="0" borderId="0" xfId="4" applyFont="1" applyAlignment="1">
      <alignment horizontal="center" wrapText="1"/>
    </xf>
    <xf numFmtId="0" fontId="17" fillId="0" borderId="2" xfId="3" applyFont="1" applyBorder="1" applyAlignment="1">
      <alignment horizontal="center" vertical="top" wrapText="1"/>
    </xf>
    <xf numFmtId="0" fontId="17" fillId="0" borderId="5" xfId="3" applyFont="1" applyBorder="1" applyAlignment="1">
      <alignment horizontal="center" vertical="top" wrapText="1"/>
    </xf>
    <xf numFmtId="0" fontId="17" fillId="0" borderId="2" xfId="3" applyFont="1" applyBorder="1" applyAlignment="1">
      <alignment horizontal="center" wrapText="1"/>
    </xf>
    <xf numFmtId="43" fontId="18" fillId="0" borderId="2" xfId="4" applyFont="1" applyFill="1" applyBorder="1" applyAlignment="1">
      <alignment horizontal="center" wrapText="1"/>
    </xf>
    <xf numFmtId="2" fontId="19" fillId="0" borderId="1" xfId="0" applyNumberFormat="1" applyFont="1" applyBorder="1" applyAlignment="1">
      <alignment horizontal="left" vertical="top" wrapText="1"/>
    </xf>
    <xf numFmtId="49" fontId="17" fillId="0" borderId="7" xfId="3" applyNumberFormat="1" applyFont="1" applyBorder="1" applyAlignment="1">
      <alignment horizontal="center" wrapText="1"/>
    </xf>
    <xf numFmtId="43" fontId="18" fillId="0" borderId="7" xfId="4" applyFont="1" applyFill="1" applyBorder="1" applyAlignment="1">
      <alignment horizontal="center" wrapText="1"/>
    </xf>
    <xf numFmtId="43" fontId="18" fillId="0" borderId="11" xfId="4" applyFont="1" applyFill="1" applyBorder="1" applyAlignment="1">
      <alignment horizontal="center" wrapText="1"/>
    </xf>
    <xf numFmtId="0" fontId="21" fillId="0" borderId="0" xfId="3" applyFont="1" applyAlignment="1">
      <alignment horizontal="center" vertical="top" wrapText="1"/>
    </xf>
    <xf numFmtId="0" fontId="21" fillId="0" borderId="0" xfId="3" applyFont="1" applyAlignment="1">
      <alignment vertical="top" wrapText="1"/>
    </xf>
    <xf numFmtId="0" fontId="21" fillId="0" borderId="0" xfId="3" applyFont="1" applyAlignment="1">
      <alignment horizontal="center" wrapText="1"/>
    </xf>
    <xf numFmtId="43" fontId="22" fillId="0" borderId="0" xfId="4" applyFont="1" applyBorder="1" applyAlignment="1">
      <alignment horizontal="center" wrapText="1"/>
    </xf>
    <xf numFmtId="0" fontId="10" fillId="5" borderId="2" xfId="0" applyFont="1" applyFill="1" applyBorder="1" applyAlignment="1">
      <alignment horizontal="left" vertical="center" wrapText="1"/>
    </xf>
    <xf numFmtId="0" fontId="10" fillId="5" borderId="2" xfId="0" applyFont="1" applyFill="1" applyBorder="1" applyAlignment="1">
      <alignment horizontal="center" vertical="center" wrapText="1"/>
    </xf>
    <xf numFmtId="0" fontId="10" fillId="6" borderId="6" xfId="0" applyFont="1" applyFill="1" applyBorder="1" applyAlignment="1">
      <alignment vertical="top" wrapText="1"/>
    </xf>
    <xf numFmtId="0" fontId="4" fillId="4" borderId="2" xfId="0" applyFont="1" applyFill="1" applyBorder="1" applyAlignment="1">
      <alignment horizontal="left" vertical="center" wrapText="1"/>
    </xf>
    <xf numFmtId="43" fontId="3" fillId="4" borderId="2" xfId="1" applyFont="1" applyFill="1" applyBorder="1" applyAlignment="1">
      <alignment horizontal="center" vertical="center"/>
    </xf>
    <xf numFmtId="0" fontId="10" fillId="4" borderId="3" xfId="0" applyFont="1" applyFill="1" applyBorder="1" applyAlignment="1">
      <alignment wrapText="1"/>
    </xf>
    <xf numFmtId="43" fontId="3" fillId="4" borderId="3" xfId="1" applyFont="1" applyFill="1" applyBorder="1" applyAlignment="1">
      <alignment horizontal="center" vertical="center"/>
    </xf>
    <xf numFmtId="0" fontId="17" fillId="0" borderId="7" xfId="3" applyFont="1" applyBorder="1" applyAlignment="1">
      <alignment horizontal="center" vertical="center" wrapText="1"/>
    </xf>
    <xf numFmtId="43" fontId="4" fillId="7" borderId="2" xfId="1" applyFont="1" applyFill="1" applyBorder="1" applyAlignment="1">
      <alignment horizontal="center" vertical="center"/>
    </xf>
    <xf numFmtId="0" fontId="7" fillId="7" borderId="2" xfId="0" applyFont="1" applyFill="1" applyBorder="1" applyAlignment="1">
      <alignment horizontal="left" vertical="center" wrapText="1"/>
    </xf>
    <xf numFmtId="0" fontId="14" fillId="7" borderId="2" xfId="0" applyFont="1" applyFill="1" applyBorder="1" applyAlignment="1">
      <alignment horizontal="center" vertical="center"/>
    </xf>
    <xf numFmtId="43" fontId="25" fillId="7" borderId="2" xfId="1" applyFont="1" applyFill="1" applyBorder="1" applyAlignment="1">
      <alignment horizontal="center" vertical="center"/>
    </xf>
    <xf numFmtId="43" fontId="25" fillId="7" borderId="2" xfId="1" applyFont="1" applyFill="1" applyBorder="1" applyAlignment="1">
      <alignment horizontal="center" vertical="center" wrapText="1"/>
    </xf>
    <xf numFmtId="0" fontId="7" fillId="7" borderId="2" xfId="0" applyFont="1" applyFill="1" applyBorder="1" applyAlignment="1">
      <alignment vertical="center" wrapText="1"/>
    </xf>
    <xf numFmtId="0" fontId="7" fillId="7" borderId="2" xfId="0" applyFont="1" applyFill="1" applyBorder="1" applyAlignment="1">
      <alignment horizontal="center" vertical="center"/>
    </xf>
    <xf numFmtId="43" fontId="7" fillId="7" borderId="2" xfId="1" applyFont="1" applyFill="1" applyBorder="1" applyAlignment="1">
      <alignment horizontal="center" vertical="center"/>
    </xf>
    <xf numFmtId="43" fontId="3" fillId="7" borderId="2" xfId="1" applyFont="1" applyFill="1" applyBorder="1" applyAlignment="1">
      <alignment horizontal="center" vertical="center" wrapText="1"/>
    </xf>
    <xf numFmtId="43" fontId="3" fillId="7" borderId="2" xfId="1" applyFont="1" applyFill="1" applyBorder="1" applyAlignment="1">
      <alignment horizontal="center" vertical="center"/>
    </xf>
    <xf numFmtId="0" fontId="7" fillId="7" borderId="2" xfId="0" applyFont="1" applyFill="1" applyBorder="1" applyAlignment="1">
      <alignment wrapText="1"/>
    </xf>
    <xf numFmtId="0" fontId="9" fillId="7" borderId="2" xfId="0" applyFont="1" applyFill="1" applyBorder="1" applyAlignment="1">
      <alignment horizontal="center" vertical="center"/>
    </xf>
    <xf numFmtId="43" fontId="9" fillId="7" borderId="2" xfId="1" applyFont="1" applyFill="1" applyBorder="1" applyAlignment="1">
      <alignment horizontal="center" vertical="center"/>
    </xf>
    <xf numFmtId="0" fontId="3" fillId="7" borderId="2" xfId="0" applyFont="1" applyFill="1" applyBorder="1" applyAlignment="1">
      <alignment horizontal="center" vertical="center"/>
    </xf>
    <xf numFmtId="0" fontId="8" fillId="7" borderId="2" xfId="0" applyFont="1" applyFill="1" applyBorder="1" applyAlignment="1">
      <alignment horizontal="center" vertical="center"/>
    </xf>
    <xf numFmtId="43" fontId="14" fillId="0" borderId="2" xfId="1" applyFont="1" applyFill="1" applyBorder="1" applyAlignment="1">
      <alignment horizontal="center" vertical="center"/>
    </xf>
    <xf numFmtId="0" fontId="8" fillId="5" borderId="2" xfId="0" applyFont="1" applyFill="1" applyBorder="1" applyAlignment="1">
      <alignment horizontal="center" vertical="center"/>
    </xf>
    <xf numFmtId="0" fontId="8" fillId="8" borderId="2" xfId="0" applyFont="1" applyFill="1" applyBorder="1" applyAlignment="1">
      <alignment horizontal="center" vertical="center"/>
    </xf>
    <xf numFmtId="0" fontId="23" fillId="8" borderId="2" xfId="0" applyFont="1" applyFill="1" applyBorder="1" applyAlignment="1">
      <alignment horizontal="left" vertical="center" wrapText="1"/>
    </xf>
    <xf numFmtId="0" fontId="10" fillId="8" borderId="2" xfId="0" applyFont="1" applyFill="1" applyBorder="1" applyAlignment="1">
      <alignment horizontal="center" vertical="center" wrapText="1"/>
    </xf>
    <xf numFmtId="43" fontId="10" fillId="8" borderId="2" xfId="1" applyFont="1" applyFill="1" applyBorder="1" applyAlignment="1">
      <alignment horizontal="center" vertical="center"/>
    </xf>
    <xf numFmtId="43" fontId="4" fillId="8" borderId="2" xfId="1" applyFont="1" applyFill="1" applyBorder="1" applyAlignment="1">
      <alignment horizontal="center" vertical="center"/>
    </xf>
    <xf numFmtId="0" fontId="3" fillId="0" borderId="2" xfId="0" applyFont="1" applyBorder="1" applyAlignment="1">
      <alignment horizontal="center" vertical="center"/>
    </xf>
    <xf numFmtId="0" fontId="8" fillId="0" borderId="2" xfId="0" applyFont="1" applyBorder="1" applyAlignment="1">
      <alignment horizontal="center" vertical="center"/>
    </xf>
    <xf numFmtId="0" fontId="5" fillId="3" borderId="2" xfId="0" applyFont="1" applyFill="1" applyBorder="1" applyAlignment="1">
      <alignment horizontal="right" vertical="center" wrapText="1"/>
    </xf>
    <xf numFmtId="0" fontId="10" fillId="0" borderId="6" xfId="0" applyFont="1" applyBorder="1" applyAlignment="1">
      <alignment vertical="top" wrapText="1"/>
    </xf>
    <xf numFmtId="43" fontId="4" fillId="0" borderId="2" xfId="1" applyFont="1" applyFill="1" applyBorder="1" applyAlignment="1">
      <alignment horizontal="center" vertical="center" wrapText="1"/>
    </xf>
    <xf numFmtId="43" fontId="4" fillId="0" borderId="0" xfId="0" applyNumberFormat="1" applyFont="1"/>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8" fillId="9" borderId="2" xfId="0" applyFont="1" applyFill="1" applyBorder="1" applyAlignment="1">
      <alignment horizontal="center" vertical="center"/>
    </xf>
    <xf numFmtId="0" fontId="10" fillId="9" borderId="2" xfId="0" applyFont="1" applyFill="1" applyBorder="1" applyAlignment="1">
      <alignment horizontal="left" vertical="center" wrapText="1"/>
    </xf>
    <xf numFmtId="43" fontId="4" fillId="9" borderId="2" xfId="1" applyFont="1" applyFill="1" applyBorder="1" applyAlignment="1">
      <alignment horizontal="center" vertical="center"/>
    </xf>
    <xf numFmtId="43" fontId="25" fillId="0" borderId="2" xfId="1" applyFont="1" applyFill="1" applyBorder="1" applyAlignment="1">
      <alignment horizontal="center" vertical="center" wrapText="1"/>
    </xf>
    <xf numFmtId="43" fontId="25" fillId="0" borderId="2" xfId="1" applyFont="1" applyFill="1" applyBorder="1" applyAlignment="1">
      <alignment horizontal="center" vertical="center"/>
    </xf>
    <xf numFmtId="0" fontId="3" fillId="2" borderId="2" xfId="0" applyFont="1" applyFill="1" applyBorder="1" applyAlignment="1">
      <alignment horizontal="center" wrapText="1"/>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12" fillId="4" borderId="4" xfId="0" applyFont="1" applyFill="1" applyBorder="1" applyAlignment="1">
      <alignment horizontal="center" vertical="center"/>
    </xf>
    <xf numFmtId="0" fontId="12" fillId="4" borderId="5" xfId="0" applyFont="1" applyFill="1" applyBorder="1" applyAlignment="1">
      <alignment horizontal="center" vertical="center"/>
    </xf>
    <xf numFmtId="0" fontId="12" fillId="4" borderId="6"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6" xfId="0" applyFont="1" applyFill="1" applyBorder="1" applyAlignment="1">
      <alignment horizontal="center" vertical="center"/>
    </xf>
    <xf numFmtId="43" fontId="12" fillId="4" borderId="4" xfId="1" applyFont="1" applyFill="1" applyBorder="1" applyAlignment="1">
      <alignment horizontal="center" vertical="center"/>
    </xf>
    <xf numFmtId="43" fontId="12" fillId="4" borderId="5" xfId="1" applyFont="1" applyFill="1" applyBorder="1" applyAlignment="1">
      <alignment horizontal="center" vertical="center"/>
    </xf>
    <xf numFmtId="43" fontId="12" fillId="4" borderId="6" xfId="1" applyFont="1" applyFill="1" applyBorder="1" applyAlignment="1">
      <alignment horizontal="center" vertical="center"/>
    </xf>
    <xf numFmtId="0" fontId="26" fillId="9" borderId="4" xfId="0" applyFont="1" applyFill="1" applyBorder="1" applyAlignment="1">
      <alignment horizontal="center" vertical="center"/>
    </xf>
    <xf numFmtId="0" fontId="10" fillId="9" borderId="5" xfId="0" applyFont="1" applyFill="1" applyBorder="1" applyAlignment="1">
      <alignment horizontal="center" vertical="center"/>
    </xf>
    <xf numFmtId="0" fontId="10" fillId="9" borderId="6" xfId="0" applyFont="1" applyFill="1" applyBorder="1" applyAlignment="1">
      <alignment horizontal="center" vertical="center"/>
    </xf>
    <xf numFmtId="0" fontId="15" fillId="0" borderId="0" xfId="0" applyFont="1" applyAlignment="1">
      <alignment horizontal="center" vertical="center" wrapText="1"/>
    </xf>
    <xf numFmtId="0" fontId="16" fillId="0" borderId="0" xfId="3" applyFont="1" applyAlignment="1">
      <alignment horizontal="center"/>
    </xf>
    <xf numFmtId="0" fontId="20" fillId="0" borderId="8" xfId="3" applyFont="1" applyBorder="1" applyAlignment="1">
      <alignment horizontal="center" vertical="top" wrapText="1"/>
    </xf>
    <xf numFmtId="0" fontId="20" fillId="0" borderId="9" xfId="3" applyFont="1" applyBorder="1" applyAlignment="1">
      <alignment horizontal="center" vertical="top" wrapText="1"/>
    </xf>
    <xf numFmtId="0" fontId="20" fillId="0" borderId="10" xfId="3" applyFont="1" applyBorder="1" applyAlignment="1">
      <alignment horizontal="center" vertical="top" wrapText="1"/>
    </xf>
    <xf numFmtId="0" fontId="29" fillId="8" borderId="2" xfId="0" applyFont="1" applyFill="1" applyBorder="1" applyAlignment="1">
      <alignment horizontal="center"/>
    </xf>
    <xf numFmtId="0" fontId="30" fillId="8" borderId="2" xfId="0" applyFont="1" applyFill="1" applyBorder="1" applyAlignment="1">
      <alignment horizontal="center" vertical="center"/>
    </xf>
    <xf numFmtId="164" fontId="29" fillId="8" borderId="2" xfId="0" applyNumberFormat="1" applyFont="1" applyFill="1" applyBorder="1" applyAlignment="1">
      <alignment vertical="center"/>
    </xf>
    <xf numFmtId="0" fontId="30" fillId="4" borderId="12" xfId="0" applyFont="1" applyFill="1" applyBorder="1" applyAlignment="1">
      <alignment horizontal="center" vertical="center" wrapText="1"/>
    </xf>
    <xf numFmtId="0" fontId="30" fillId="4" borderId="7" xfId="0" applyFont="1" applyFill="1" applyBorder="1" applyAlignment="1">
      <alignment horizontal="center" vertical="center" wrapText="1"/>
    </xf>
    <xf numFmtId="0" fontId="30" fillId="4" borderId="7" xfId="0" applyFont="1" applyFill="1" applyBorder="1" applyAlignment="1">
      <alignment horizontal="center" vertical="center"/>
    </xf>
    <xf numFmtId="164" fontId="30" fillId="4" borderId="7" xfId="0" applyNumberFormat="1" applyFont="1" applyFill="1" applyBorder="1" applyAlignment="1">
      <alignment horizontal="center" vertical="center" wrapText="1"/>
    </xf>
    <xf numFmtId="0" fontId="30" fillId="4" borderId="13" xfId="0" applyFont="1" applyFill="1" applyBorder="1" applyAlignment="1">
      <alignment horizontal="center" vertical="center" wrapText="1"/>
    </xf>
    <xf numFmtId="0" fontId="30" fillId="4" borderId="13" xfId="0" applyFont="1" applyFill="1" applyBorder="1" applyAlignment="1">
      <alignment horizontal="center" vertical="center"/>
    </xf>
    <xf numFmtId="164" fontId="30" fillId="4" borderId="13" xfId="0" applyNumberFormat="1" applyFont="1" applyFill="1" applyBorder="1" applyAlignment="1">
      <alignment horizontal="center" vertical="center"/>
    </xf>
    <xf numFmtId="0" fontId="29" fillId="0" borderId="2" xfId="0" applyFont="1" applyBorder="1" applyAlignment="1">
      <alignment horizontal="center" vertical="center"/>
    </xf>
    <xf numFmtId="0" fontId="30" fillId="0" borderId="14" xfId="0" applyFont="1" applyBorder="1" applyAlignment="1">
      <alignment wrapText="1"/>
    </xf>
    <xf numFmtId="0" fontId="30" fillId="0" borderId="15" xfId="0" applyFont="1" applyBorder="1" applyAlignment="1">
      <alignment wrapText="1"/>
    </xf>
    <xf numFmtId="0" fontId="31" fillId="0" borderId="2" xfId="0" applyFont="1" applyBorder="1" applyAlignment="1">
      <alignment horizontal="center" vertical="center" wrapText="1"/>
    </xf>
    <xf numFmtId="0" fontId="31" fillId="0" borderId="6" xfId="0" applyFont="1" applyBorder="1" applyAlignment="1">
      <alignment horizontal="left" vertical="center" wrapText="1"/>
    </xf>
    <xf numFmtId="0" fontId="31" fillId="0" borderId="2" xfId="0" applyFont="1" applyBorder="1" applyAlignment="1">
      <alignment horizontal="center" vertical="center"/>
    </xf>
    <xf numFmtId="4" fontId="31" fillId="0" borderId="2" xfId="0" applyNumberFormat="1" applyFont="1" applyBorder="1" applyAlignment="1">
      <alignment horizontal="center" vertical="center"/>
    </xf>
    <xf numFmtId="0" fontId="31" fillId="0" borderId="6" xfId="0" applyFont="1" applyBorder="1" applyAlignment="1">
      <alignment horizontal="left" vertical="top" wrapText="1"/>
    </xf>
    <xf numFmtId="0" fontId="29" fillId="0" borderId="6" xfId="7" applyFont="1" applyBorder="1" applyAlignment="1">
      <alignment horizontal="left" vertical="top" wrapText="1"/>
    </xf>
    <xf numFmtId="165" fontId="32" fillId="8" borderId="7" xfId="6" applyNumberFormat="1" applyFont="1" applyFill="1" applyBorder="1" applyAlignment="1" applyProtection="1">
      <alignment horizontal="right" vertical="center"/>
    </xf>
    <xf numFmtId="0" fontId="32" fillId="8" borderId="16" xfId="6" applyFont="1" applyFill="1" applyBorder="1" applyAlignment="1" applyProtection="1">
      <alignment vertical="center" wrapText="1"/>
    </xf>
    <xf numFmtId="0" fontId="32" fillId="8" borderId="17" xfId="6" applyFont="1" applyFill="1" applyBorder="1" applyAlignment="1" applyProtection="1">
      <alignment horizontal="center" vertical="center"/>
    </xf>
    <xf numFmtId="0" fontId="32" fillId="8" borderId="18" xfId="6" applyFont="1" applyFill="1" applyBorder="1" applyAlignment="1" applyProtection="1">
      <alignment horizontal="center" vertical="center"/>
    </xf>
    <xf numFmtId="0" fontId="32" fillId="8" borderId="19" xfId="6" applyFont="1" applyFill="1" applyBorder="1" applyAlignment="1" applyProtection="1">
      <alignment horizontal="center" vertical="center"/>
    </xf>
    <xf numFmtId="4" fontId="32" fillId="8" borderId="16" xfId="0" applyNumberFormat="1" applyFont="1" applyFill="1" applyBorder="1" applyAlignment="1">
      <alignment horizontal="center" vertical="center"/>
    </xf>
    <xf numFmtId="0" fontId="29" fillId="4" borderId="16" xfId="0" applyFont="1" applyFill="1" applyBorder="1" applyAlignment="1">
      <alignment horizontal="center" vertical="center"/>
    </xf>
    <xf numFmtId="0" fontId="30" fillId="4" borderId="14" xfId="0" applyFont="1" applyFill="1" applyBorder="1" applyAlignment="1">
      <alignment wrapText="1"/>
    </xf>
    <xf numFmtId="0" fontId="30" fillId="4" borderId="20" xfId="0" applyFont="1" applyFill="1" applyBorder="1" applyAlignment="1">
      <alignment wrapText="1"/>
    </xf>
    <xf numFmtId="0" fontId="29" fillId="0" borderId="2" xfId="2" applyFont="1" applyBorder="1" applyAlignment="1">
      <alignment vertical="center" wrapText="1"/>
    </xf>
    <xf numFmtId="0" fontId="29" fillId="0" borderId="6" xfId="0" applyFont="1" applyBorder="1" applyAlignment="1">
      <alignment horizontal="center" vertical="center"/>
    </xf>
    <xf numFmtId="0" fontId="29" fillId="0" borderId="2" xfId="0" applyFont="1" applyBorder="1" applyAlignment="1">
      <alignment horizontal="center" vertical="center" wrapText="1"/>
    </xf>
    <xf numFmtId="0" fontId="29" fillId="0" borderId="3" xfId="0" applyFont="1" applyBorder="1" applyAlignment="1">
      <alignment horizontal="center" vertical="center"/>
    </xf>
    <xf numFmtId="0" fontId="29" fillId="0" borderId="21" xfId="2" applyFont="1" applyBorder="1" applyAlignment="1">
      <alignment vertical="center" wrapText="1"/>
    </xf>
    <xf numFmtId="0" fontId="29" fillId="5" borderId="3" xfId="2" applyFont="1" applyFill="1" applyBorder="1" applyAlignment="1">
      <alignment horizontal="center" vertical="center"/>
    </xf>
    <xf numFmtId="0" fontId="29" fillId="5" borderId="3" xfId="5" applyNumberFormat="1" applyFont="1" applyFill="1" applyBorder="1" applyAlignment="1" applyProtection="1">
      <alignment horizontal="center" vertical="center"/>
      <protection locked="0"/>
    </xf>
    <xf numFmtId="0" fontId="29" fillId="5" borderId="3" xfId="5" applyNumberFormat="1" applyFont="1" applyFill="1" applyBorder="1" applyAlignment="1">
      <alignment horizontal="center" vertical="center"/>
    </xf>
    <xf numFmtId="0" fontId="29" fillId="5" borderId="21" xfId="2" applyFont="1" applyFill="1" applyBorder="1" applyAlignment="1">
      <alignment vertical="center" wrapText="1"/>
    </xf>
    <xf numFmtId="0" fontId="31" fillId="5" borderId="2" xfId="2" applyFont="1" applyFill="1" applyBorder="1" applyAlignment="1">
      <alignment horizontal="center" vertical="center"/>
    </xf>
    <xf numFmtId="0" fontId="29" fillId="5" borderId="2" xfId="5" applyNumberFormat="1" applyFont="1" applyFill="1" applyBorder="1" applyAlignment="1" applyProtection="1">
      <alignment horizontal="center" vertical="center"/>
      <protection locked="0"/>
    </xf>
    <xf numFmtId="0" fontId="29" fillId="5" borderId="2" xfId="5" applyNumberFormat="1" applyFont="1" applyFill="1" applyBorder="1" applyAlignment="1">
      <alignment horizontal="center" vertical="center"/>
    </xf>
    <xf numFmtId="0" fontId="29" fillId="5" borderId="7" xfId="2" applyFont="1" applyFill="1" applyBorder="1" applyAlignment="1">
      <alignment horizontal="center" vertical="center"/>
    </xf>
    <xf numFmtId="0" fontId="29" fillId="0" borderId="6" xfId="0" applyFont="1" applyBorder="1" applyAlignment="1">
      <alignment vertical="center" wrapText="1"/>
    </xf>
    <xf numFmtId="0" fontId="29" fillId="0" borderId="16" xfId="0" applyFont="1" applyBorder="1" applyAlignment="1">
      <alignment horizontal="center" vertical="center"/>
    </xf>
    <xf numFmtId="0" fontId="29" fillId="0" borderId="6" xfId="0" applyFont="1" applyBorder="1" applyAlignment="1">
      <alignment vertical="top" wrapText="1"/>
    </xf>
    <xf numFmtId="0" fontId="29" fillId="0" borderId="19" xfId="2" applyFont="1" applyBorder="1" applyAlignment="1">
      <alignment vertical="center" wrapText="1"/>
    </xf>
    <xf numFmtId="0" fontId="29" fillId="0" borderId="19" xfId="0" applyFont="1" applyBorder="1" applyAlignment="1">
      <alignment horizontal="center" vertical="center"/>
    </xf>
    <xf numFmtId="0" fontId="29" fillId="0" borderId="6" xfId="0" applyFont="1" applyBorder="1" applyAlignment="1">
      <alignment wrapText="1"/>
    </xf>
    <xf numFmtId="0" fontId="29" fillId="0" borderId="6" xfId="0" applyFont="1" applyBorder="1" applyAlignment="1" applyProtection="1">
      <alignment horizontal="left" vertical="center" wrapText="1"/>
      <protection locked="0"/>
    </xf>
    <xf numFmtId="0" fontId="29" fillId="0" borderId="2" xfId="0" applyFont="1" applyBorder="1" applyAlignment="1" applyProtection="1">
      <alignment horizontal="center" vertical="center" wrapText="1"/>
      <protection locked="0"/>
    </xf>
    <xf numFmtId="0" fontId="30" fillId="4" borderId="22" xfId="0" applyFont="1" applyFill="1" applyBorder="1" applyAlignment="1" applyProtection="1">
      <alignment horizontal="center" vertical="center" wrapText="1"/>
      <protection locked="0"/>
    </xf>
    <xf numFmtId="0" fontId="30" fillId="4" borderId="5" xfId="0" applyFont="1" applyFill="1" applyBorder="1" applyAlignment="1" applyProtection="1">
      <alignment horizontal="center" vertical="center" wrapText="1"/>
      <protection locked="0"/>
    </xf>
    <xf numFmtId="166" fontId="29" fillId="4" borderId="2" xfId="5" applyNumberFormat="1" applyFont="1" applyFill="1" applyBorder="1" applyAlignment="1" applyProtection="1">
      <alignment horizontal="center" vertical="center"/>
      <protection locked="0"/>
    </xf>
    <xf numFmtId="167" fontId="30" fillId="4" borderId="2" xfId="5" applyNumberFormat="1" applyFont="1" applyFill="1" applyBorder="1" applyAlignment="1">
      <alignment horizontal="center" vertical="center"/>
    </xf>
    <xf numFmtId="0" fontId="30" fillId="8" borderId="4" xfId="0" applyFont="1" applyFill="1" applyBorder="1" applyAlignment="1" applyProtection="1">
      <alignment horizontal="center" vertical="center" wrapText="1"/>
      <protection locked="0"/>
    </xf>
    <xf numFmtId="0" fontId="30" fillId="8" borderId="5" xfId="0" applyFont="1" applyFill="1" applyBorder="1" applyAlignment="1" applyProtection="1">
      <alignment horizontal="center" vertical="center" wrapText="1"/>
      <protection locked="0"/>
    </xf>
    <xf numFmtId="0" fontId="30" fillId="8" borderId="6" xfId="0" applyFont="1" applyFill="1" applyBorder="1" applyAlignment="1" applyProtection="1">
      <alignment horizontal="center" vertical="center" wrapText="1"/>
      <protection locked="0"/>
    </xf>
    <xf numFmtId="167" fontId="30" fillId="8" borderId="2" xfId="5" applyNumberFormat="1" applyFont="1" applyFill="1" applyBorder="1" applyAlignment="1">
      <alignment horizontal="center" vertical="center"/>
    </xf>
    <xf numFmtId="0" fontId="30" fillId="11" borderId="4" xfId="0" applyFont="1" applyFill="1" applyBorder="1" applyAlignment="1" applyProtection="1">
      <alignment horizontal="center" vertical="center" wrapText="1"/>
      <protection locked="0"/>
    </xf>
    <xf numFmtId="0" fontId="30" fillId="11" borderId="5" xfId="0" applyFont="1" applyFill="1" applyBorder="1" applyAlignment="1" applyProtection="1">
      <alignment horizontal="center" vertical="center" wrapText="1"/>
      <protection locked="0"/>
    </xf>
    <xf numFmtId="166" fontId="30" fillId="11" borderId="6" xfId="5" applyNumberFormat="1" applyFont="1" applyFill="1" applyBorder="1" applyAlignment="1" applyProtection="1">
      <alignment vertical="center" wrapText="1"/>
      <protection locked="0"/>
    </xf>
    <xf numFmtId="166" fontId="30" fillId="11" borderId="2" xfId="5" applyNumberFormat="1" applyFont="1" applyFill="1" applyBorder="1" applyAlignment="1">
      <alignment vertical="center"/>
    </xf>
    <xf numFmtId="0" fontId="17" fillId="0" borderId="7" xfId="3" applyFont="1" applyBorder="1" applyAlignment="1">
      <alignment horizontal="center" vertical="top" wrapText="1"/>
    </xf>
    <xf numFmtId="0" fontId="17" fillId="0" borderId="0" xfId="3" applyFont="1" applyBorder="1" applyAlignment="1">
      <alignment horizontal="center" vertical="top" wrapText="1"/>
    </xf>
    <xf numFmtId="0" fontId="17" fillId="0" borderId="7" xfId="3" applyFont="1" applyBorder="1" applyAlignment="1">
      <alignment horizontal="center" wrapText="1"/>
    </xf>
  </cellXfs>
  <cellStyles count="8">
    <cellStyle name="Bad" xfId="6" builtinId="27"/>
    <cellStyle name="Comma" xfId="1" builtinId="3"/>
    <cellStyle name="Comma 3" xfId="4" xr:uid="{00000000-0005-0000-0000-000001000000}"/>
    <cellStyle name="Currency" xfId="5" builtinId="4"/>
    <cellStyle name="Normal" xfId="0" builtinId="0"/>
    <cellStyle name="Normal 2" xfId="7" xr:uid="{D990B6C4-3746-47A2-A473-E1C56E5C89E5}"/>
    <cellStyle name="Normal 3" xfId="2" xr:uid="{00000000-0005-0000-0000-000003000000}"/>
    <cellStyle name="Normal 5"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219075</xdr:colOff>
      <xdr:row>0</xdr:row>
      <xdr:rowOff>0</xdr:rowOff>
    </xdr:from>
    <xdr:to>
      <xdr:col>6</xdr:col>
      <xdr:colOff>0</xdr:colOff>
      <xdr:row>0</xdr:row>
      <xdr:rowOff>238125</xdr:rowOff>
    </xdr:to>
    <xdr:pic>
      <xdr:nvPicPr>
        <xdr:cNvPr id="3" name="Picture 2" descr="C:\Users\AAMuse.WVSOM\Pictures\WV-Orange.png">
          <a:extLst>
            <a:ext uri="{FF2B5EF4-FFF2-40B4-BE49-F238E27FC236}">
              <a16:creationId xmlns:a16="http://schemas.microsoft.com/office/drawing/2014/main" id="{2D48024B-CB02-4DD2-A70B-808F37B1CE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62775" y="0"/>
          <a:ext cx="733425"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142876</xdr:colOff>
      <xdr:row>0</xdr:row>
      <xdr:rowOff>174625</xdr:rowOff>
    </xdr:from>
    <xdr:to>
      <xdr:col>4</xdr:col>
      <xdr:colOff>2047875</xdr:colOff>
      <xdr:row>5</xdr:row>
      <xdr:rowOff>162560</xdr:rowOff>
    </xdr:to>
    <xdr:pic>
      <xdr:nvPicPr>
        <xdr:cNvPr id="2" name="Picture 1">
          <a:extLst>
            <a:ext uri="{FF2B5EF4-FFF2-40B4-BE49-F238E27FC236}">
              <a16:creationId xmlns:a16="http://schemas.microsoft.com/office/drawing/2014/main" id="{95B159DC-127B-439D-8B8A-4B7622B447B7}"/>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513696" y="174625"/>
          <a:ext cx="1904999" cy="10439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3"/>
  <sheetViews>
    <sheetView topLeftCell="A40" workbookViewId="0">
      <selection activeCell="K41" sqref="J41:K41"/>
    </sheetView>
  </sheetViews>
  <sheetFormatPr defaultColWidth="8.86328125" defaultRowHeight="16.5"/>
  <cols>
    <col min="1" max="1" width="6.08984375" style="1" customWidth="1"/>
    <col min="2" max="2" width="67" style="1" customWidth="1"/>
    <col min="3" max="3" width="5" style="30" customWidth="1"/>
    <col min="4" max="4" width="12.86328125" style="30" customWidth="1"/>
    <col min="5" max="5" width="10.08984375" style="30" bestFit="1" customWidth="1"/>
    <col min="6" max="6" width="14.31640625" style="30" customWidth="1"/>
    <col min="7" max="16384" width="8.86328125" style="1"/>
  </cols>
  <sheetData>
    <row r="1" spans="1:6" ht="19.5" customHeight="1">
      <c r="A1" s="94" t="s">
        <v>0</v>
      </c>
      <c r="B1" s="94"/>
      <c r="C1" s="94"/>
      <c r="D1" s="94"/>
      <c r="E1" s="94"/>
      <c r="F1" s="94"/>
    </row>
    <row r="2" spans="1:6" ht="18.25">
      <c r="A2" s="95" t="s">
        <v>1</v>
      </c>
      <c r="B2" s="96"/>
      <c r="C2" s="96"/>
      <c r="D2" s="96"/>
      <c r="E2" s="96"/>
      <c r="F2" s="97"/>
    </row>
    <row r="3" spans="1:6" ht="18.25">
      <c r="A3" s="86"/>
      <c r="B3" s="87" t="s">
        <v>2</v>
      </c>
      <c r="C3" s="87"/>
      <c r="D3" s="87"/>
      <c r="E3" s="87"/>
      <c r="F3" s="88"/>
    </row>
    <row r="4" spans="1:6" ht="30.5">
      <c r="A4" s="82" t="s">
        <v>3</v>
      </c>
      <c r="B4" s="2" t="s">
        <v>4</v>
      </c>
      <c r="C4" s="2" t="s">
        <v>5</v>
      </c>
      <c r="D4" s="3" t="s">
        <v>6</v>
      </c>
      <c r="E4" s="4" t="s">
        <v>7</v>
      </c>
      <c r="F4" s="3" t="s">
        <v>8</v>
      </c>
    </row>
    <row r="5" spans="1:6" ht="18.25">
      <c r="A5" s="5"/>
      <c r="B5" s="6" t="s">
        <v>9</v>
      </c>
      <c r="C5" s="7"/>
      <c r="D5" s="8"/>
      <c r="E5" s="8"/>
      <c r="F5" s="8"/>
    </row>
    <row r="6" spans="1:6" ht="18.25">
      <c r="A6" s="72" t="s">
        <v>10</v>
      </c>
      <c r="B6" s="68" t="s">
        <v>11</v>
      </c>
      <c r="C6" s="69"/>
      <c r="D6" s="70"/>
      <c r="E6" s="58"/>
      <c r="F6" s="58"/>
    </row>
    <row r="7" spans="1:6" ht="33">
      <c r="A7" s="81">
        <v>1.1000000000000001</v>
      </c>
      <c r="B7" s="12" t="s">
        <v>13</v>
      </c>
      <c r="C7" s="13" t="s">
        <v>14</v>
      </c>
      <c r="D7" s="14">
        <f>8*8</f>
        <v>64</v>
      </c>
      <c r="E7" s="15"/>
      <c r="F7" s="16"/>
    </row>
    <row r="8" spans="1:6" ht="33">
      <c r="A8" s="81">
        <v>1.2</v>
      </c>
      <c r="B8" s="17" t="s">
        <v>15</v>
      </c>
      <c r="C8" s="13" t="s">
        <v>16</v>
      </c>
      <c r="D8" s="16">
        <f>1.5*1.5*5</f>
        <v>11.25</v>
      </c>
      <c r="E8" s="15"/>
      <c r="F8" s="16"/>
    </row>
    <row r="9" spans="1:6" ht="33">
      <c r="A9" s="81">
        <v>1.3</v>
      </c>
      <c r="B9" s="22" t="s">
        <v>51</v>
      </c>
      <c r="C9" s="13" t="s">
        <v>16</v>
      </c>
      <c r="D9" s="14">
        <f>(3.6*3+1.1*3+1.3)*0.6*0.4</f>
        <v>3.6960000000000002</v>
      </c>
      <c r="E9" s="15"/>
      <c r="F9" s="16"/>
    </row>
    <row r="10" spans="1:6" ht="33">
      <c r="A10" s="81">
        <v>1.4</v>
      </c>
      <c r="B10" s="17" t="s">
        <v>52</v>
      </c>
      <c r="C10" s="13" t="s">
        <v>16</v>
      </c>
      <c r="D10" s="16">
        <f>2*(2.3+1.5)*0.6*0.8</f>
        <v>3.6479999999999997</v>
      </c>
      <c r="E10" s="15"/>
      <c r="F10" s="16"/>
    </row>
    <row r="11" spans="1:6" ht="33">
      <c r="A11" s="81">
        <v>1.5</v>
      </c>
      <c r="B11" s="17" t="s">
        <v>17</v>
      </c>
      <c r="C11" s="13" t="s">
        <v>16</v>
      </c>
      <c r="D11" s="14">
        <f>7.6*0.4*0.4</f>
        <v>1.2160000000000002</v>
      </c>
      <c r="E11" s="15"/>
      <c r="F11" s="16"/>
    </row>
    <row r="12" spans="1:6" ht="33">
      <c r="A12" s="81">
        <v>1.6</v>
      </c>
      <c r="B12" s="17" t="s">
        <v>18</v>
      </c>
      <c r="C12" s="13" t="s">
        <v>16</v>
      </c>
      <c r="D12" s="31">
        <f>15.4*0.4*0.65</f>
        <v>4.0040000000000004</v>
      </c>
      <c r="E12" s="18"/>
      <c r="F12" s="16"/>
    </row>
    <row r="13" spans="1:6" s="20" customFormat="1" ht="33">
      <c r="A13" s="81">
        <v>1.7</v>
      </c>
      <c r="B13" s="21" t="s">
        <v>55</v>
      </c>
      <c r="C13" s="13" t="s">
        <v>16</v>
      </c>
      <c r="D13" s="31">
        <f>3.6*3.6*0.25</f>
        <v>3.24</v>
      </c>
      <c r="E13" s="19"/>
      <c r="F13" s="16"/>
    </row>
    <row r="14" spans="1:6" s="20" customFormat="1" ht="49.5">
      <c r="A14" s="81">
        <v>1.8</v>
      </c>
      <c r="B14" s="17" t="s">
        <v>53</v>
      </c>
      <c r="C14" s="13" t="s">
        <v>16</v>
      </c>
      <c r="D14" s="31">
        <f>(2.3*2.3*0.15)</f>
        <v>0.79349999999999987</v>
      </c>
      <c r="E14" s="18"/>
      <c r="F14" s="16"/>
    </row>
    <row r="15" spans="1:6" ht="49.5">
      <c r="A15" s="81">
        <v>1.9</v>
      </c>
      <c r="B15" s="17" t="s">
        <v>54</v>
      </c>
      <c r="C15" s="13" t="s">
        <v>16</v>
      </c>
      <c r="D15" s="31">
        <f>3.6*3.6*0.125</f>
        <v>1.62</v>
      </c>
      <c r="E15" s="18"/>
      <c r="F15" s="16"/>
    </row>
    <row r="16" spans="1:6" ht="18.25">
      <c r="A16" s="23"/>
      <c r="B16" s="53"/>
      <c r="C16" s="104" t="s">
        <v>19</v>
      </c>
      <c r="D16" s="105"/>
      <c r="E16" s="106"/>
      <c r="F16" s="54">
        <f>SUM(F7:F14)</f>
        <v>0</v>
      </c>
    </row>
    <row r="17" spans="1:8" ht="18.25">
      <c r="A17" s="71" t="s">
        <v>20</v>
      </c>
      <c r="B17" s="59" t="s">
        <v>21</v>
      </c>
      <c r="C17" s="60"/>
      <c r="D17" s="61"/>
      <c r="E17" s="62"/>
      <c r="F17" s="61"/>
    </row>
    <row r="18" spans="1:8" ht="55.5" customHeight="1">
      <c r="A18" s="74">
        <v>2.1</v>
      </c>
      <c r="B18" s="25" t="s">
        <v>56</v>
      </c>
      <c r="C18" s="13" t="s">
        <v>14</v>
      </c>
      <c r="D18" s="31">
        <f>15.4*2.45</f>
        <v>37.730000000000004</v>
      </c>
      <c r="E18" s="18"/>
      <c r="F18" s="16"/>
    </row>
    <row r="19" spans="1:8" ht="38.4" customHeight="1">
      <c r="A19" s="81">
        <v>2.2000000000000002</v>
      </c>
      <c r="B19" s="17" t="s">
        <v>22</v>
      </c>
      <c r="C19" s="9" t="s">
        <v>16</v>
      </c>
      <c r="D19" s="10">
        <f>12.9*0.2*0.15</f>
        <v>0.38700000000000001</v>
      </c>
      <c r="E19" s="84"/>
      <c r="F19" s="11"/>
    </row>
    <row r="20" spans="1:8" ht="33">
      <c r="A20" s="74">
        <v>2.2999999999999998</v>
      </c>
      <c r="B20" s="17" t="s">
        <v>23</v>
      </c>
      <c r="C20" s="13" t="s">
        <v>24</v>
      </c>
      <c r="D20" s="31">
        <v>3</v>
      </c>
      <c r="E20" s="18"/>
      <c r="F20" s="16"/>
    </row>
    <row r="21" spans="1:8" ht="49.5">
      <c r="A21" s="74">
        <v>2.4</v>
      </c>
      <c r="B21" s="17" t="s">
        <v>25</v>
      </c>
      <c r="C21" s="26" t="s">
        <v>26</v>
      </c>
      <c r="D21" s="31">
        <v>2</v>
      </c>
      <c r="E21" s="18"/>
      <c r="F21" s="16"/>
    </row>
    <row r="22" spans="1:8" ht="49.5">
      <c r="A22" s="74">
        <v>2.5</v>
      </c>
      <c r="B22" s="17" t="s">
        <v>27</v>
      </c>
      <c r="C22" s="26" t="s">
        <v>28</v>
      </c>
      <c r="D22" s="31">
        <v>2</v>
      </c>
      <c r="E22" s="18"/>
      <c r="F22" s="16"/>
    </row>
    <row r="23" spans="1:8" ht="33">
      <c r="A23" s="74">
        <v>2.6</v>
      </c>
      <c r="B23" s="17" t="s">
        <v>57</v>
      </c>
      <c r="C23" s="13" t="s">
        <v>12</v>
      </c>
      <c r="D23" s="31">
        <v>2</v>
      </c>
      <c r="E23" s="18"/>
      <c r="F23" s="16"/>
    </row>
    <row r="24" spans="1:8" ht="18.25">
      <c r="A24" s="89"/>
      <c r="B24" s="90"/>
      <c r="C24" s="107" t="s">
        <v>19</v>
      </c>
      <c r="D24" s="108"/>
      <c r="E24" s="109"/>
      <c r="F24" s="91">
        <f>SUM(F18:F23)</f>
        <v>0</v>
      </c>
    </row>
    <row r="25" spans="1:8" ht="18.25">
      <c r="A25" s="71" t="s">
        <v>29</v>
      </c>
      <c r="B25" s="63" t="s">
        <v>30</v>
      </c>
      <c r="C25" s="64"/>
      <c r="D25" s="65"/>
      <c r="E25" s="66"/>
      <c r="F25" s="67"/>
    </row>
    <row r="26" spans="1:8" ht="52.2" customHeight="1">
      <c r="A26" s="80">
        <v>3</v>
      </c>
      <c r="B26" s="17" t="s">
        <v>31</v>
      </c>
      <c r="C26" s="13" t="s">
        <v>14</v>
      </c>
      <c r="D26" s="73">
        <f>(3.8*2.1)</f>
        <v>7.9799999999999995</v>
      </c>
      <c r="E26" s="92"/>
      <c r="F26" s="93"/>
    </row>
    <row r="27" spans="1:8" ht="33">
      <c r="A27" s="74">
        <v>3.1</v>
      </c>
      <c r="B27" s="17" t="s">
        <v>32</v>
      </c>
      <c r="C27" s="13" t="s">
        <v>24</v>
      </c>
      <c r="D27" s="31">
        <f>(3.8*2+2.1*2)</f>
        <v>11.8</v>
      </c>
      <c r="E27" s="18"/>
      <c r="F27" s="93"/>
    </row>
    <row r="28" spans="1:8" ht="66">
      <c r="A28" s="74">
        <v>3.2</v>
      </c>
      <c r="B28" s="17" t="s">
        <v>33</v>
      </c>
      <c r="C28" s="13" t="s">
        <v>14</v>
      </c>
      <c r="D28" s="31">
        <f>((14.6*2.7)-(0.5*0.5*2)-(0.8*2*2.2))+((18.8*2.7)-(0.5*0.5*2)-(0.8*2.2*2))</f>
        <v>82.14</v>
      </c>
      <c r="E28" s="18"/>
      <c r="F28" s="93"/>
      <c r="H28" s="85"/>
    </row>
    <row r="29" spans="1:8" ht="49.5">
      <c r="A29" s="74">
        <v>3.3</v>
      </c>
      <c r="B29" s="17" t="s">
        <v>34</v>
      </c>
      <c r="C29" s="13" t="s">
        <v>14</v>
      </c>
      <c r="D29" s="31">
        <f>D28</f>
        <v>82.14</v>
      </c>
      <c r="E29" s="18"/>
      <c r="F29" s="93"/>
    </row>
    <row r="30" spans="1:8" ht="43.95" customHeight="1">
      <c r="A30" s="74">
        <v>3.4</v>
      </c>
      <c r="B30" s="17" t="s">
        <v>35</v>
      </c>
      <c r="C30" s="13" t="s">
        <v>14</v>
      </c>
      <c r="D30" s="31">
        <f>D29</f>
        <v>82.14</v>
      </c>
      <c r="E30" s="18"/>
      <c r="F30" s="93"/>
    </row>
    <row r="31" spans="1:8" ht="69.650000000000006" customHeight="1">
      <c r="A31" s="74">
        <v>3.5</v>
      </c>
      <c r="B31" s="17" t="s">
        <v>36</v>
      </c>
      <c r="C31" s="13" t="s">
        <v>37</v>
      </c>
      <c r="D31" s="31">
        <v>2</v>
      </c>
      <c r="E31" s="18"/>
      <c r="F31" s="93"/>
    </row>
    <row r="32" spans="1:8" ht="66">
      <c r="A32" s="74">
        <v>3.6</v>
      </c>
      <c r="B32" s="17" t="s">
        <v>38</v>
      </c>
      <c r="C32" s="13" t="s">
        <v>37</v>
      </c>
      <c r="D32" s="31">
        <v>2</v>
      </c>
      <c r="E32" s="18"/>
      <c r="F32" s="93"/>
    </row>
    <row r="33" spans="1:6" ht="114.65" customHeight="1">
      <c r="A33" s="74">
        <v>3.7</v>
      </c>
      <c r="B33" s="50" t="s">
        <v>58</v>
      </c>
      <c r="C33" s="13" t="s">
        <v>14</v>
      </c>
      <c r="D33" s="31">
        <f>(2*(1.2*1.1)+(2*(1.6*1.3)))</f>
        <v>6.8000000000000007</v>
      </c>
      <c r="E33" s="27"/>
      <c r="F33" s="93"/>
    </row>
    <row r="34" spans="1:6" ht="54.65" customHeight="1">
      <c r="A34" s="74">
        <v>3.8</v>
      </c>
      <c r="B34" s="28" t="s">
        <v>39</v>
      </c>
      <c r="C34" s="13" t="s">
        <v>28</v>
      </c>
      <c r="D34" s="31">
        <v>2</v>
      </c>
      <c r="E34" s="26"/>
      <c r="F34" s="93"/>
    </row>
    <row r="35" spans="1:6" ht="18.25">
      <c r="A35" s="74">
        <v>3.9</v>
      </c>
      <c r="B35" s="22" t="s">
        <v>59</v>
      </c>
      <c r="C35" s="26" t="s">
        <v>26</v>
      </c>
      <c r="D35" s="31">
        <v>1</v>
      </c>
      <c r="E35" s="26"/>
      <c r="F35" s="93"/>
    </row>
    <row r="36" spans="1:6" ht="18.25">
      <c r="A36" s="7"/>
      <c r="B36" s="53"/>
      <c r="C36" s="98" t="s">
        <v>19</v>
      </c>
      <c r="D36" s="99"/>
      <c r="E36" s="100"/>
      <c r="F36" s="54">
        <f>SUM(F26:F35)</f>
        <v>0</v>
      </c>
    </row>
    <row r="37" spans="1:6" ht="21">
      <c r="A37" s="75" t="s">
        <v>40</v>
      </c>
      <c r="B37" s="76" t="s">
        <v>41</v>
      </c>
      <c r="C37" s="77"/>
      <c r="D37" s="78"/>
      <c r="E37" s="77"/>
      <c r="F37" s="79"/>
    </row>
    <row r="38" spans="1:6" ht="49.5">
      <c r="A38" s="81">
        <v>4</v>
      </c>
      <c r="B38" s="52" t="s">
        <v>42</v>
      </c>
      <c r="C38" s="26" t="s">
        <v>26</v>
      </c>
      <c r="D38" s="10">
        <v>1</v>
      </c>
      <c r="E38" s="26"/>
      <c r="F38" s="11"/>
    </row>
    <row r="39" spans="1:6" ht="89.4" customHeight="1">
      <c r="A39" s="74">
        <v>4.0999999999999996</v>
      </c>
      <c r="B39" s="52" t="s">
        <v>43</v>
      </c>
      <c r="C39" s="51" t="s">
        <v>12</v>
      </c>
      <c r="D39" s="31">
        <v>1</v>
      </c>
      <c r="E39" s="9"/>
      <c r="F39" s="11"/>
    </row>
    <row r="40" spans="1:6" ht="71.400000000000006" customHeight="1">
      <c r="A40" s="81">
        <v>4.2</v>
      </c>
      <c r="B40" s="83" t="s">
        <v>44</v>
      </c>
      <c r="C40" s="51" t="s">
        <v>24</v>
      </c>
      <c r="D40" s="31">
        <v>60</v>
      </c>
      <c r="E40" s="9"/>
      <c r="F40" s="11"/>
    </row>
    <row r="41" spans="1:6" ht="82.5">
      <c r="A41" s="74">
        <v>4.3</v>
      </c>
      <c r="B41" s="17" t="s">
        <v>45</v>
      </c>
      <c r="C41" s="51" t="s">
        <v>24</v>
      </c>
      <c r="D41" s="31">
        <v>25</v>
      </c>
      <c r="E41" s="9"/>
      <c r="F41" s="11"/>
    </row>
    <row r="42" spans="1:6" ht="18.25">
      <c r="A42" s="5"/>
      <c r="B42" s="55"/>
      <c r="C42" s="98" t="s">
        <v>19</v>
      </c>
      <c r="D42" s="99"/>
      <c r="E42" s="100"/>
      <c r="F42" s="56">
        <f>SUM(F38:F41)</f>
        <v>0</v>
      </c>
    </row>
    <row r="43" spans="1:6" ht="16.5" customHeight="1">
      <c r="A43" s="24"/>
      <c r="B43" s="28"/>
      <c r="C43" s="101" t="s">
        <v>46</v>
      </c>
      <c r="D43" s="102"/>
      <c r="E43" s="103"/>
      <c r="F43" s="29">
        <f>F42+F36+F24+F16</f>
        <v>0</v>
      </c>
    </row>
  </sheetData>
  <mergeCells count="7">
    <mergeCell ref="A1:F1"/>
    <mergeCell ref="A2:F2"/>
    <mergeCell ref="C42:E42"/>
    <mergeCell ref="C43:E43"/>
    <mergeCell ref="C36:E36"/>
    <mergeCell ref="C16:E16"/>
    <mergeCell ref="C24:E24"/>
  </mergeCells>
  <phoneticPr fontId="24"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2D7F3-AA5D-413C-9978-8EDAFBF65FCE}">
  <dimension ref="A1:F27"/>
  <sheetViews>
    <sheetView topLeftCell="A24" workbookViewId="0">
      <selection activeCell="E13" sqref="E13:F24"/>
    </sheetView>
  </sheetViews>
  <sheetFormatPr defaultRowHeight="14.75"/>
  <cols>
    <col min="1" max="1" width="6.40625" customWidth="1"/>
    <col min="2" max="2" width="63.86328125" customWidth="1"/>
    <col min="3" max="3" width="8.40625" customWidth="1"/>
    <col min="4" max="4" width="9.7265625" customWidth="1"/>
    <col min="5" max="5" width="13.54296875" bestFit="1" customWidth="1"/>
    <col min="6" max="6" width="15.54296875" customWidth="1"/>
    <col min="257" max="257" width="7.54296875" customWidth="1"/>
    <col min="258" max="258" width="83.54296875" customWidth="1"/>
    <col min="261" max="261" width="9.54296875" bestFit="1" customWidth="1"/>
    <col min="262" max="262" width="12.40625" customWidth="1"/>
    <col min="513" max="513" width="7.54296875" customWidth="1"/>
    <col min="514" max="514" width="83.54296875" customWidth="1"/>
    <col min="517" max="517" width="9.54296875" bestFit="1" customWidth="1"/>
    <col min="518" max="518" width="12.40625" customWidth="1"/>
    <col min="769" max="769" width="7.54296875" customWidth="1"/>
    <col min="770" max="770" width="83.54296875" customWidth="1"/>
    <col min="773" max="773" width="9.54296875" bestFit="1" customWidth="1"/>
    <col min="774" max="774" width="12.40625" customWidth="1"/>
    <col min="1025" max="1025" width="7.54296875" customWidth="1"/>
    <col min="1026" max="1026" width="83.54296875" customWidth="1"/>
    <col min="1029" max="1029" width="9.54296875" bestFit="1" customWidth="1"/>
    <col min="1030" max="1030" width="12.40625" customWidth="1"/>
    <col min="1281" max="1281" width="7.54296875" customWidth="1"/>
    <col min="1282" max="1282" width="83.54296875" customWidth="1"/>
    <col min="1285" max="1285" width="9.54296875" bestFit="1" customWidth="1"/>
    <col min="1286" max="1286" width="12.40625" customWidth="1"/>
    <col min="1537" max="1537" width="7.54296875" customWidth="1"/>
    <col min="1538" max="1538" width="83.54296875" customWidth="1"/>
    <col min="1541" max="1541" width="9.54296875" bestFit="1" customWidth="1"/>
    <col min="1542" max="1542" width="12.40625" customWidth="1"/>
    <col min="1793" max="1793" width="7.54296875" customWidth="1"/>
    <col min="1794" max="1794" width="83.54296875" customWidth="1"/>
    <col min="1797" max="1797" width="9.54296875" bestFit="1" customWidth="1"/>
    <col min="1798" max="1798" width="12.40625" customWidth="1"/>
    <col min="2049" max="2049" width="7.54296875" customWidth="1"/>
    <col min="2050" max="2050" width="83.54296875" customWidth="1"/>
    <col min="2053" max="2053" width="9.54296875" bestFit="1" customWidth="1"/>
    <col min="2054" max="2054" width="12.40625" customWidth="1"/>
    <col min="2305" max="2305" width="7.54296875" customWidth="1"/>
    <col min="2306" max="2306" width="83.54296875" customWidth="1"/>
    <col min="2309" max="2309" width="9.54296875" bestFit="1" customWidth="1"/>
    <col min="2310" max="2310" width="12.40625" customWidth="1"/>
    <col min="2561" max="2561" width="7.54296875" customWidth="1"/>
    <col min="2562" max="2562" width="83.54296875" customWidth="1"/>
    <col min="2565" max="2565" width="9.54296875" bestFit="1" customWidth="1"/>
    <col min="2566" max="2566" width="12.40625" customWidth="1"/>
    <col min="2817" max="2817" width="7.54296875" customWidth="1"/>
    <col min="2818" max="2818" width="83.54296875" customWidth="1"/>
    <col min="2821" max="2821" width="9.54296875" bestFit="1" customWidth="1"/>
    <col min="2822" max="2822" width="12.40625" customWidth="1"/>
    <col min="3073" max="3073" width="7.54296875" customWidth="1"/>
    <col min="3074" max="3074" width="83.54296875" customWidth="1"/>
    <col min="3077" max="3077" width="9.54296875" bestFit="1" customWidth="1"/>
    <col min="3078" max="3078" width="12.40625" customWidth="1"/>
    <col min="3329" max="3329" width="7.54296875" customWidth="1"/>
    <col min="3330" max="3330" width="83.54296875" customWidth="1"/>
    <col min="3333" max="3333" width="9.54296875" bestFit="1" customWidth="1"/>
    <col min="3334" max="3334" width="12.40625" customWidth="1"/>
    <col min="3585" max="3585" width="7.54296875" customWidth="1"/>
    <col min="3586" max="3586" width="83.54296875" customWidth="1"/>
    <col min="3589" max="3589" width="9.54296875" bestFit="1" customWidth="1"/>
    <col min="3590" max="3590" width="12.40625" customWidth="1"/>
    <col min="3841" max="3841" width="7.54296875" customWidth="1"/>
    <col min="3842" max="3842" width="83.54296875" customWidth="1"/>
    <col min="3845" max="3845" width="9.54296875" bestFit="1" customWidth="1"/>
    <col min="3846" max="3846" width="12.40625" customWidth="1"/>
    <col min="4097" max="4097" width="7.54296875" customWidth="1"/>
    <col min="4098" max="4098" width="83.54296875" customWidth="1"/>
    <col min="4101" max="4101" width="9.54296875" bestFit="1" customWidth="1"/>
    <col min="4102" max="4102" width="12.40625" customWidth="1"/>
    <col min="4353" max="4353" width="7.54296875" customWidth="1"/>
    <col min="4354" max="4354" width="83.54296875" customWidth="1"/>
    <col min="4357" max="4357" width="9.54296875" bestFit="1" customWidth="1"/>
    <col min="4358" max="4358" width="12.40625" customWidth="1"/>
    <col min="4609" max="4609" width="7.54296875" customWidth="1"/>
    <col min="4610" max="4610" width="83.54296875" customWidth="1"/>
    <col min="4613" max="4613" width="9.54296875" bestFit="1" customWidth="1"/>
    <col min="4614" max="4614" width="12.40625" customWidth="1"/>
    <col min="4865" max="4865" width="7.54296875" customWidth="1"/>
    <col min="4866" max="4866" width="83.54296875" customWidth="1"/>
    <col min="4869" max="4869" width="9.54296875" bestFit="1" customWidth="1"/>
    <col min="4870" max="4870" width="12.40625" customWidth="1"/>
    <col min="5121" max="5121" width="7.54296875" customWidth="1"/>
    <col min="5122" max="5122" width="83.54296875" customWidth="1"/>
    <col min="5125" max="5125" width="9.54296875" bestFit="1" customWidth="1"/>
    <col min="5126" max="5126" width="12.40625" customWidth="1"/>
    <col min="5377" max="5377" width="7.54296875" customWidth="1"/>
    <col min="5378" max="5378" width="83.54296875" customWidth="1"/>
    <col min="5381" max="5381" width="9.54296875" bestFit="1" customWidth="1"/>
    <col min="5382" max="5382" width="12.40625" customWidth="1"/>
    <col min="5633" max="5633" width="7.54296875" customWidth="1"/>
    <col min="5634" max="5634" width="83.54296875" customWidth="1"/>
    <col min="5637" max="5637" width="9.54296875" bestFit="1" customWidth="1"/>
    <col min="5638" max="5638" width="12.40625" customWidth="1"/>
    <col min="5889" max="5889" width="7.54296875" customWidth="1"/>
    <col min="5890" max="5890" width="83.54296875" customWidth="1"/>
    <col min="5893" max="5893" width="9.54296875" bestFit="1" customWidth="1"/>
    <col min="5894" max="5894" width="12.40625" customWidth="1"/>
    <col min="6145" max="6145" width="7.54296875" customWidth="1"/>
    <col min="6146" max="6146" width="83.54296875" customWidth="1"/>
    <col min="6149" max="6149" width="9.54296875" bestFit="1" customWidth="1"/>
    <col min="6150" max="6150" width="12.40625" customWidth="1"/>
    <col min="6401" max="6401" width="7.54296875" customWidth="1"/>
    <col min="6402" max="6402" width="83.54296875" customWidth="1"/>
    <col min="6405" max="6405" width="9.54296875" bestFit="1" customWidth="1"/>
    <col min="6406" max="6406" width="12.40625" customWidth="1"/>
    <col min="6657" max="6657" width="7.54296875" customWidth="1"/>
    <col min="6658" max="6658" width="83.54296875" customWidth="1"/>
    <col min="6661" max="6661" width="9.54296875" bestFit="1" customWidth="1"/>
    <col min="6662" max="6662" width="12.40625" customWidth="1"/>
    <col min="6913" max="6913" width="7.54296875" customWidth="1"/>
    <col min="6914" max="6914" width="83.54296875" customWidth="1"/>
    <col min="6917" max="6917" width="9.54296875" bestFit="1" customWidth="1"/>
    <col min="6918" max="6918" width="12.40625" customWidth="1"/>
    <col min="7169" max="7169" width="7.54296875" customWidth="1"/>
    <col min="7170" max="7170" width="83.54296875" customWidth="1"/>
    <col min="7173" max="7173" width="9.54296875" bestFit="1" customWidth="1"/>
    <col min="7174" max="7174" width="12.40625" customWidth="1"/>
    <col min="7425" max="7425" width="7.54296875" customWidth="1"/>
    <col min="7426" max="7426" width="83.54296875" customWidth="1"/>
    <col min="7429" max="7429" width="9.54296875" bestFit="1" customWidth="1"/>
    <col min="7430" max="7430" width="12.40625" customWidth="1"/>
    <col min="7681" max="7681" width="7.54296875" customWidth="1"/>
    <col min="7682" max="7682" width="83.54296875" customWidth="1"/>
    <col min="7685" max="7685" width="9.54296875" bestFit="1" customWidth="1"/>
    <col min="7686" max="7686" width="12.40625" customWidth="1"/>
    <col min="7937" max="7937" width="7.54296875" customWidth="1"/>
    <col min="7938" max="7938" width="83.54296875" customWidth="1"/>
    <col min="7941" max="7941" width="9.54296875" bestFit="1" customWidth="1"/>
    <col min="7942" max="7942" width="12.40625" customWidth="1"/>
    <col min="8193" max="8193" width="7.54296875" customWidth="1"/>
    <col min="8194" max="8194" width="83.54296875" customWidth="1"/>
    <col min="8197" max="8197" width="9.54296875" bestFit="1" customWidth="1"/>
    <col min="8198" max="8198" width="12.40625" customWidth="1"/>
    <col min="8449" max="8449" width="7.54296875" customWidth="1"/>
    <col min="8450" max="8450" width="83.54296875" customWidth="1"/>
    <col min="8453" max="8453" width="9.54296875" bestFit="1" customWidth="1"/>
    <col min="8454" max="8454" width="12.40625" customWidth="1"/>
    <col min="8705" max="8705" width="7.54296875" customWidth="1"/>
    <col min="8706" max="8706" width="83.54296875" customWidth="1"/>
    <col min="8709" max="8709" width="9.54296875" bestFit="1" customWidth="1"/>
    <col min="8710" max="8710" width="12.40625" customWidth="1"/>
    <col min="8961" max="8961" width="7.54296875" customWidth="1"/>
    <col min="8962" max="8962" width="83.54296875" customWidth="1"/>
    <col min="8965" max="8965" width="9.54296875" bestFit="1" customWidth="1"/>
    <col min="8966" max="8966" width="12.40625" customWidth="1"/>
    <col min="9217" max="9217" width="7.54296875" customWidth="1"/>
    <col min="9218" max="9218" width="83.54296875" customWidth="1"/>
    <col min="9221" max="9221" width="9.54296875" bestFit="1" customWidth="1"/>
    <col min="9222" max="9222" width="12.40625" customWidth="1"/>
    <col min="9473" max="9473" width="7.54296875" customWidth="1"/>
    <col min="9474" max="9474" width="83.54296875" customWidth="1"/>
    <col min="9477" max="9477" width="9.54296875" bestFit="1" customWidth="1"/>
    <col min="9478" max="9478" width="12.40625" customWidth="1"/>
    <col min="9729" max="9729" width="7.54296875" customWidth="1"/>
    <col min="9730" max="9730" width="83.54296875" customWidth="1"/>
    <col min="9733" max="9733" width="9.54296875" bestFit="1" customWidth="1"/>
    <col min="9734" max="9734" width="12.40625" customWidth="1"/>
    <col min="9985" max="9985" width="7.54296875" customWidth="1"/>
    <col min="9986" max="9986" width="83.54296875" customWidth="1"/>
    <col min="9989" max="9989" width="9.54296875" bestFit="1" customWidth="1"/>
    <col min="9990" max="9990" width="12.40625" customWidth="1"/>
    <col min="10241" max="10241" width="7.54296875" customWidth="1"/>
    <col min="10242" max="10242" width="83.54296875" customWidth="1"/>
    <col min="10245" max="10245" width="9.54296875" bestFit="1" customWidth="1"/>
    <col min="10246" max="10246" width="12.40625" customWidth="1"/>
    <col min="10497" max="10497" width="7.54296875" customWidth="1"/>
    <col min="10498" max="10498" width="83.54296875" customWidth="1"/>
    <col min="10501" max="10501" width="9.54296875" bestFit="1" customWidth="1"/>
    <col min="10502" max="10502" width="12.40625" customWidth="1"/>
    <col min="10753" max="10753" width="7.54296875" customWidth="1"/>
    <col min="10754" max="10754" width="83.54296875" customWidth="1"/>
    <col min="10757" max="10757" width="9.54296875" bestFit="1" customWidth="1"/>
    <col min="10758" max="10758" width="12.40625" customWidth="1"/>
    <col min="11009" max="11009" width="7.54296875" customWidth="1"/>
    <col min="11010" max="11010" width="83.54296875" customWidth="1"/>
    <col min="11013" max="11013" width="9.54296875" bestFit="1" customWidth="1"/>
    <col min="11014" max="11014" width="12.40625" customWidth="1"/>
    <col min="11265" max="11265" width="7.54296875" customWidth="1"/>
    <col min="11266" max="11266" width="83.54296875" customWidth="1"/>
    <col min="11269" max="11269" width="9.54296875" bestFit="1" customWidth="1"/>
    <col min="11270" max="11270" width="12.40625" customWidth="1"/>
    <col min="11521" max="11521" width="7.54296875" customWidth="1"/>
    <col min="11522" max="11522" width="83.54296875" customWidth="1"/>
    <col min="11525" max="11525" width="9.54296875" bestFit="1" customWidth="1"/>
    <col min="11526" max="11526" width="12.40625" customWidth="1"/>
    <col min="11777" max="11777" width="7.54296875" customWidth="1"/>
    <col min="11778" max="11778" width="83.54296875" customWidth="1"/>
    <col min="11781" max="11781" width="9.54296875" bestFit="1" customWidth="1"/>
    <col min="11782" max="11782" width="12.40625" customWidth="1"/>
    <col min="12033" max="12033" width="7.54296875" customWidth="1"/>
    <col min="12034" max="12034" width="83.54296875" customWidth="1"/>
    <col min="12037" max="12037" width="9.54296875" bestFit="1" customWidth="1"/>
    <col min="12038" max="12038" width="12.40625" customWidth="1"/>
    <col min="12289" max="12289" width="7.54296875" customWidth="1"/>
    <col min="12290" max="12290" width="83.54296875" customWidth="1"/>
    <col min="12293" max="12293" width="9.54296875" bestFit="1" customWidth="1"/>
    <col min="12294" max="12294" width="12.40625" customWidth="1"/>
    <col min="12545" max="12545" width="7.54296875" customWidth="1"/>
    <col min="12546" max="12546" width="83.54296875" customWidth="1"/>
    <col min="12549" max="12549" width="9.54296875" bestFit="1" customWidth="1"/>
    <col min="12550" max="12550" width="12.40625" customWidth="1"/>
    <col min="12801" max="12801" width="7.54296875" customWidth="1"/>
    <col min="12802" max="12802" width="83.54296875" customWidth="1"/>
    <col min="12805" max="12805" width="9.54296875" bestFit="1" customWidth="1"/>
    <col min="12806" max="12806" width="12.40625" customWidth="1"/>
    <col min="13057" max="13057" width="7.54296875" customWidth="1"/>
    <col min="13058" max="13058" width="83.54296875" customWidth="1"/>
    <col min="13061" max="13061" width="9.54296875" bestFit="1" customWidth="1"/>
    <col min="13062" max="13062" width="12.40625" customWidth="1"/>
    <col min="13313" max="13313" width="7.54296875" customWidth="1"/>
    <col min="13314" max="13314" width="83.54296875" customWidth="1"/>
    <col min="13317" max="13317" width="9.54296875" bestFit="1" customWidth="1"/>
    <col min="13318" max="13318" width="12.40625" customWidth="1"/>
    <col min="13569" max="13569" width="7.54296875" customWidth="1"/>
    <col min="13570" max="13570" width="83.54296875" customWidth="1"/>
    <col min="13573" max="13573" width="9.54296875" bestFit="1" customWidth="1"/>
    <col min="13574" max="13574" width="12.40625" customWidth="1"/>
    <col min="13825" max="13825" width="7.54296875" customWidth="1"/>
    <col min="13826" max="13826" width="83.54296875" customWidth="1"/>
    <col min="13829" max="13829" width="9.54296875" bestFit="1" customWidth="1"/>
    <col min="13830" max="13830" width="12.40625" customWidth="1"/>
    <col min="14081" max="14081" width="7.54296875" customWidth="1"/>
    <col min="14082" max="14082" width="83.54296875" customWidth="1"/>
    <col min="14085" max="14085" width="9.54296875" bestFit="1" customWidth="1"/>
    <col min="14086" max="14086" width="12.40625" customWidth="1"/>
    <col min="14337" max="14337" width="7.54296875" customWidth="1"/>
    <col min="14338" max="14338" width="83.54296875" customWidth="1"/>
    <col min="14341" max="14341" width="9.54296875" bestFit="1" customWidth="1"/>
    <col min="14342" max="14342" width="12.40625" customWidth="1"/>
    <col min="14593" max="14593" width="7.54296875" customWidth="1"/>
    <col min="14594" max="14594" width="83.54296875" customWidth="1"/>
    <col min="14597" max="14597" width="9.54296875" bestFit="1" customWidth="1"/>
    <col min="14598" max="14598" width="12.40625" customWidth="1"/>
    <col min="14849" max="14849" width="7.54296875" customWidth="1"/>
    <col min="14850" max="14850" width="83.54296875" customWidth="1"/>
    <col min="14853" max="14853" width="9.54296875" bestFit="1" customWidth="1"/>
    <col min="14854" max="14854" width="12.40625" customWidth="1"/>
    <col min="15105" max="15105" width="7.54296875" customWidth="1"/>
    <col min="15106" max="15106" width="83.54296875" customWidth="1"/>
    <col min="15109" max="15109" width="9.54296875" bestFit="1" customWidth="1"/>
    <col min="15110" max="15110" width="12.40625" customWidth="1"/>
    <col min="15361" max="15361" width="7.54296875" customWidth="1"/>
    <col min="15362" max="15362" width="83.54296875" customWidth="1"/>
    <col min="15365" max="15365" width="9.54296875" bestFit="1" customWidth="1"/>
    <col min="15366" max="15366" width="12.40625" customWidth="1"/>
    <col min="15617" max="15617" width="7.54296875" customWidth="1"/>
    <col min="15618" max="15618" width="83.54296875" customWidth="1"/>
    <col min="15621" max="15621" width="9.54296875" bestFit="1" customWidth="1"/>
    <col min="15622" max="15622" width="12.40625" customWidth="1"/>
    <col min="15873" max="15873" width="7.54296875" customWidth="1"/>
    <col min="15874" max="15874" width="83.54296875" customWidth="1"/>
    <col min="15877" max="15877" width="9.54296875" bestFit="1" customWidth="1"/>
    <col min="15878" max="15878" width="12.40625" customWidth="1"/>
    <col min="16129" max="16129" width="7.54296875" customWidth="1"/>
    <col min="16130" max="16130" width="83.54296875" customWidth="1"/>
    <col min="16133" max="16133" width="9.54296875" bestFit="1" customWidth="1"/>
    <col min="16134" max="16134" width="12.40625" customWidth="1"/>
  </cols>
  <sheetData>
    <row r="1" spans="1:6" s="20" customFormat="1" ht="17.5">
      <c r="A1" s="115"/>
      <c r="B1" s="116" t="s">
        <v>60</v>
      </c>
      <c r="C1" s="116"/>
      <c r="D1" s="116"/>
      <c r="E1" s="116"/>
      <c r="F1" s="117"/>
    </row>
    <row r="2" spans="1:6" s="20" customFormat="1" ht="16.5">
      <c r="A2" s="118" t="s">
        <v>61</v>
      </c>
      <c r="B2" s="119" t="s">
        <v>62</v>
      </c>
      <c r="C2" s="120" t="s">
        <v>5</v>
      </c>
      <c r="D2" s="120" t="s">
        <v>63</v>
      </c>
      <c r="E2" s="121" t="s">
        <v>64</v>
      </c>
      <c r="F2" s="121" t="s">
        <v>65</v>
      </c>
    </row>
    <row r="3" spans="1:6" s="20" customFormat="1" ht="17.25" thickBot="1">
      <c r="A3" s="118"/>
      <c r="B3" s="122"/>
      <c r="C3" s="123"/>
      <c r="D3" s="123"/>
      <c r="E3" s="124"/>
      <c r="F3" s="124"/>
    </row>
    <row r="4" spans="1:6" s="20" customFormat="1" ht="17.5">
      <c r="A4" s="125">
        <v>1</v>
      </c>
      <c r="B4" s="126" t="s">
        <v>66</v>
      </c>
      <c r="C4" s="126"/>
      <c r="D4" s="126"/>
      <c r="E4" s="126"/>
      <c r="F4" s="127"/>
    </row>
    <row r="5" spans="1:6" s="20" customFormat="1" ht="35">
      <c r="A5" s="128">
        <v>1.1000000000000001</v>
      </c>
      <c r="B5" s="129" t="s">
        <v>67</v>
      </c>
      <c r="C5" s="130" t="s">
        <v>37</v>
      </c>
      <c r="D5" s="130">
        <v>1</v>
      </c>
      <c r="E5" s="130"/>
      <c r="F5" s="131"/>
    </row>
    <row r="6" spans="1:6" s="20" customFormat="1" ht="17.5">
      <c r="A6" s="125">
        <v>1.2</v>
      </c>
      <c r="B6" s="129" t="s">
        <v>68</v>
      </c>
      <c r="C6" s="130" t="s">
        <v>69</v>
      </c>
      <c r="D6" s="130">
        <v>1</v>
      </c>
      <c r="E6" s="130"/>
      <c r="F6" s="131"/>
    </row>
    <row r="7" spans="1:6" s="20" customFormat="1" ht="35">
      <c r="A7" s="128">
        <v>1.3</v>
      </c>
      <c r="B7" s="129" t="s">
        <v>70</v>
      </c>
      <c r="C7" s="130" t="s">
        <v>71</v>
      </c>
      <c r="D7" s="130">
        <v>40</v>
      </c>
      <c r="E7" s="130"/>
      <c r="F7" s="131"/>
    </row>
    <row r="8" spans="1:6" s="20" customFormat="1" ht="70">
      <c r="A8" s="125">
        <v>1.4</v>
      </c>
      <c r="B8" s="129" t="s">
        <v>72</v>
      </c>
      <c r="C8" s="130" t="s">
        <v>71</v>
      </c>
      <c r="D8" s="130">
        <v>40</v>
      </c>
      <c r="E8" s="130"/>
      <c r="F8" s="131"/>
    </row>
    <row r="9" spans="1:6" s="20" customFormat="1" ht="17.5">
      <c r="A9" s="128">
        <v>1.5</v>
      </c>
      <c r="B9" s="132" t="s">
        <v>73</v>
      </c>
      <c r="C9" s="130" t="s">
        <v>74</v>
      </c>
      <c r="D9" s="130">
        <v>1</v>
      </c>
      <c r="E9" s="130"/>
      <c r="F9" s="131"/>
    </row>
    <row r="10" spans="1:6" s="20" customFormat="1" ht="52.5">
      <c r="A10" s="125">
        <v>1.6</v>
      </c>
      <c r="B10" s="133" t="s">
        <v>75</v>
      </c>
      <c r="C10" s="130" t="s">
        <v>37</v>
      </c>
      <c r="D10" s="130">
        <v>4</v>
      </c>
      <c r="E10" s="130"/>
      <c r="F10" s="131"/>
    </row>
    <row r="11" spans="1:6" s="20" customFormat="1" ht="18.25" thickBot="1">
      <c r="A11" s="134"/>
      <c r="B11" s="135" t="s">
        <v>76</v>
      </c>
      <c r="C11" s="136" t="s">
        <v>77</v>
      </c>
      <c r="D11" s="137"/>
      <c r="E11" s="138"/>
      <c r="F11" s="139">
        <f>SUM(F5:F10)</f>
        <v>0</v>
      </c>
    </row>
    <row r="12" spans="1:6" s="20" customFormat="1" ht="17.5">
      <c r="A12" s="140">
        <v>2</v>
      </c>
      <c r="B12" s="141" t="s">
        <v>78</v>
      </c>
      <c r="C12" s="141"/>
      <c r="D12" s="141"/>
      <c r="E12" s="141"/>
      <c r="F12" s="142"/>
    </row>
    <row r="13" spans="1:6" s="20" customFormat="1" ht="52.5">
      <c r="A13" s="125">
        <v>2.1</v>
      </c>
      <c r="B13" s="143" t="s">
        <v>79</v>
      </c>
      <c r="C13" s="144" t="s">
        <v>80</v>
      </c>
      <c r="D13" s="145">
        <f>(1.6*2.2*0.05)*4</f>
        <v>0.70400000000000018</v>
      </c>
      <c r="E13" s="145"/>
      <c r="F13" s="145"/>
    </row>
    <row r="14" spans="1:6" s="20" customFormat="1" ht="70">
      <c r="A14" s="146">
        <v>2.1</v>
      </c>
      <c r="B14" s="147" t="s">
        <v>81</v>
      </c>
      <c r="C14" s="148" t="s">
        <v>26</v>
      </c>
      <c r="D14" s="148">
        <v>2</v>
      </c>
      <c r="E14" s="149"/>
      <c r="F14" s="150"/>
    </row>
    <row r="15" spans="1:6" s="20" customFormat="1" ht="70">
      <c r="A15" s="125">
        <v>2.2000000000000002</v>
      </c>
      <c r="B15" s="151" t="s">
        <v>82</v>
      </c>
      <c r="C15" s="152" t="s">
        <v>83</v>
      </c>
      <c r="D15" s="148">
        <f>((1.6*2.2)+(1.6*1))*2</f>
        <v>10.240000000000002</v>
      </c>
      <c r="E15" s="153"/>
      <c r="F15" s="154"/>
    </row>
    <row r="16" spans="1:6" s="20" customFormat="1" ht="70">
      <c r="A16" s="146">
        <v>2.2999999999999998</v>
      </c>
      <c r="B16" s="151" t="s">
        <v>84</v>
      </c>
      <c r="C16" s="152" t="s">
        <v>83</v>
      </c>
      <c r="D16" s="155">
        <f>0.4*11</f>
        <v>4.4000000000000004</v>
      </c>
      <c r="E16" s="153"/>
      <c r="F16" s="154"/>
    </row>
    <row r="17" spans="1:6" s="20" customFormat="1" ht="35">
      <c r="A17" s="125">
        <v>2.4</v>
      </c>
      <c r="B17" s="156" t="s">
        <v>85</v>
      </c>
      <c r="C17" s="144" t="s">
        <v>86</v>
      </c>
      <c r="D17" s="157">
        <v>1</v>
      </c>
      <c r="E17" s="153"/>
      <c r="F17" s="154"/>
    </row>
    <row r="18" spans="1:6" s="20" customFormat="1" ht="35">
      <c r="A18" s="146">
        <v>2.5</v>
      </c>
      <c r="B18" s="156" t="s">
        <v>87</v>
      </c>
      <c r="C18" s="144" t="s">
        <v>86</v>
      </c>
      <c r="D18" s="157">
        <v>1</v>
      </c>
      <c r="E18" s="153"/>
      <c r="F18" s="154"/>
    </row>
    <row r="19" spans="1:6" s="20" customFormat="1" ht="35">
      <c r="A19" s="125">
        <v>2.6</v>
      </c>
      <c r="B19" s="158" t="s">
        <v>88</v>
      </c>
      <c r="C19" s="144" t="s">
        <v>89</v>
      </c>
      <c r="D19" s="157">
        <f>((16.7*2.7)-((0.3*0.3*2)-(0.8*2*2))+((17.5*2.7)-((0.3*0.3*2)-(0.8*2*2))))</f>
        <v>98.38000000000001</v>
      </c>
      <c r="E19" s="153"/>
      <c r="F19" s="154"/>
    </row>
    <row r="20" spans="1:6" s="20" customFormat="1" ht="70">
      <c r="A20" s="146">
        <v>2.7</v>
      </c>
      <c r="B20" s="159" t="s">
        <v>90</v>
      </c>
      <c r="C20" s="160" t="s">
        <v>26</v>
      </c>
      <c r="D20" s="157">
        <v>2</v>
      </c>
      <c r="E20" s="153"/>
      <c r="F20" s="154"/>
    </row>
    <row r="21" spans="1:6" s="20" customFormat="1" ht="52.5">
      <c r="A21" s="125">
        <v>2.8</v>
      </c>
      <c r="B21" s="161" t="s">
        <v>91</v>
      </c>
      <c r="C21" s="144" t="s">
        <v>89</v>
      </c>
      <c r="D21" s="125">
        <f>(1.8*2.4)</f>
        <v>4.32</v>
      </c>
      <c r="E21" s="153"/>
      <c r="F21" s="154"/>
    </row>
    <row r="22" spans="1:6" s="20" customFormat="1" ht="35">
      <c r="A22" s="146">
        <v>2.9</v>
      </c>
      <c r="B22" s="161" t="s">
        <v>92</v>
      </c>
      <c r="C22" s="144" t="s">
        <v>37</v>
      </c>
      <c r="D22" s="125">
        <v>2</v>
      </c>
      <c r="E22" s="153"/>
      <c r="F22" s="154"/>
    </row>
    <row r="23" spans="1:6" s="20" customFormat="1" ht="35">
      <c r="A23" s="125">
        <v>3</v>
      </c>
      <c r="B23" s="161" t="s">
        <v>93</v>
      </c>
      <c r="C23" s="125" t="s">
        <v>26</v>
      </c>
      <c r="D23" s="125">
        <v>2</v>
      </c>
      <c r="E23" s="153"/>
      <c r="F23" s="154"/>
    </row>
    <row r="24" spans="1:6" s="20" customFormat="1" ht="35">
      <c r="A24" s="125">
        <v>2.9</v>
      </c>
      <c r="B24" s="162" t="s">
        <v>94</v>
      </c>
      <c r="C24" s="163" t="s">
        <v>12</v>
      </c>
      <c r="D24" s="125">
        <v>1</v>
      </c>
      <c r="E24" s="153"/>
      <c r="F24" s="154"/>
    </row>
    <row r="25" spans="1:6" s="20" customFormat="1" ht="17.5">
      <c r="A25" s="164" t="s">
        <v>95</v>
      </c>
      <c r="B25" s="165"/>
      <c r="C25" s="165"/>
      <c r="D25" s="165"/>
      <c r="E25" s="166"/>
      <c r="F25" s="167">
        <f>SUM(F13:F24)</f>
        <v>0</v>
      </c>
    </row>
    <row r="26" spans="1:6" s="20" customFormat="1" ht="17.5">
      <c r="A26" s="168" t="s">
        <v>96</v>
      </c>
      <c r="B26" s="169"/>
      <c r="C26" s="169"/>
      <c r="D26" s="169"/>
      <c r="E26" s="170"/>
      <c r="F26" s="171">
        <f>2*F25</f>
        <v>0</v>
      </c>
    </row>
    <row r="27" spans="1:6" ht="17.5">
      <c r="A27" s="172" t="s">
        <v>97</v>
      </c>
      <c r="B27" s="173"/>
      <c r="C27" s="173"/>
      <c r="D27" s="173"/>
      <c r="E27" s="174"/>
      <c r="F27" s="175">
        <f>F26+F11</f>
        <v>0</v>
      </c>
    </row>
  </sheetData>
  <mergeCells count="13">
    <mergeCell ref="A27:D27"/>
    <mergeCell ref="F2:F3"/>
    <mergeCell ref="B4:F4"/>
    <mergeCell ref="C11:E11"/>
    <mergeCell ref="B12:F12"/>
    <mergeCell ref="A25:D25"/>
    <mergeCell ref="A26:E26"/>
    <mergeCell ref="B1:E1"/>
    <mergeCell ref="A2:A3"/>
    <mergeCell ref="B2:B3"/>
    <mergeCell ref="C2:C3"/>
    <mergeCell ref="D2:D3"/>
    <mergeCell ref="E2: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
  <sheetViews>
    <sheetView tabSelected="1" workbookViewId="0">
      <selection sqref="A1:D2"/>
    </sheetView>
  </sheetViews>
  <sheetFormatPr defaultColWidth="32.54296875" defaultRowHeight="13"/>
  <cols>
    <col min="1" max="1" width="32.54296875" style="32"/>
    <col min="2" max="2" width="70" style="32" customWidth="1"/>
    <col min="3" max="4" width="24.31640625" style="32" customWidth="1"/>
    <col min="5" max="16384" width="32.54296875" style="32"/>
  </cols>
  <sheetData>
    <row r="1" spans="1:7" ht="20.25">
      <c r="A1" s="110" t="s">
        <v>100</v>
      </c>
      <c r="B1" s="110"/>
      <c r="C1" s="110"/>
      <c r="D1" s="110"/>
      <c r="E1" s="111"/>
      <c r="F1" s="111"/>
      <c r="G1" s="111"/>
    </row>
    <row r="2" spans="1:7" ht="23.25" customHeight="1">
      <c r="A2" s="110"/>
      <c r="B2" s="110"/>
      <c r="C2" s="110"/>
      <c r="D2" s="110"/>
      <c r="E2" s="33"/>
      <c r="F2" s="33"/>
      <c r="G2" s="33"/>
    </row>
    <row r="3" spans="1:7" ht="20.5">
      <c r="A3" s="34"/>
      <c r="B3" s="35"/>
      <c r="C3" s="36"/>
      <c r="D3" s="37"/>
      <c r="E3" s="33"/>
      <c r="F3" s="33"/>
      <c r="G3" s="33"/>
    </row>
    <row r="4" spans="1:7" ht="20.5">
      <c r="A4" s="38" t="s">
        <v>47</v>
      </c>
      <c r="B4" s="39" t="s">
        <v>4</v>
      </c>
      <c r="C4" s="40" t="s">
        <v>48</v>
      </c>
      <c r="D4" s="41" t="s">
        <v>49</v>
      </c>
      <c r="E4" s="33"/>
      <c r="F4" s="33"/>
      <c r="G4" s="33"/>
    </row>
    <row r="5" spans="1:7" ht="41">
      <c r="A5" s="176">
        <v>1</v>
      </c>
      <c r="B5" s="177" t="s">
        <v>50</v>
      </c>
      <c r="C5" s="178"/>
      <c r="D5" s="44"/>
      <c r="E5" s="33"/>
      <c r="F5" s="33"/>
      <c r="G5" s="33"/>
    </row>
    <row r="6" spans="1:7" ht="41.75" thickBot="1">
      <c r="A6" s="57">
        <v>2</v>
      </c>
      <c r="B6" s="42" t="s">
        <v>98</v>
      </c>
      <c r="C6" s="43"/>
      <c r="D6" s="44">
        <f>'BOQ- Gender segregated'!F43</f>
        <v>0</v>
      </c>
      <c r="E6" s="33"/>
      <c r="F6" s="33"/>
      <c r="G6" s="33"/>
    </row>
    <row r="7" spans="1:7" ht="52.95" customHeight="1" thickBot="1">
      <c r="A7" s="112" t="s">
        <v>99</v>
      </c>
      <c r="B7" s="113"/>
      <c r="C7" s="114"/>
      <c r="D7" s="45">
        <f>D6</f>
        <v>0</v>
      </c>
      <c r="E7" s="33"/>
      <c r="F7" s="33"/>
      <c r="G7" s="33"/>
    </row>
    <row r="8" spans="1:7" ht="15.75">
      <c r="A8" s="46"/>
      <c r="B8" s="47"/>
      <c r="C8" s="48"/>
      <c r="D8" s="49"/>
    </row>
  </sheetData>
  <mergeCells count="3">
    <mergeCell ref="A1:D2"/>
    <mergeCell ref="E1:G1"/>
    <mergeCell ref="A7:C7"/>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5" ma:contentTypeDescription="Create a new document." ma:contentTypeScope="" ma:versionID="47ccfbe27693fafe98a5019bfc1cdfbf">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4bd4539da9bbaa2c5ec8f182d3c4229b"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1DB459-27BF-4B12-AE69-51A711B4CF13}">
  <ds:schemaRefs>
    <ds:schemaRef ds:uri="http://schemas.microsoft.com/sharepoint/v3/contenttype/forms"/>
  </ds:schemaRefs>
</ds:datastoreItem>
</file>

<file path=customXml/itemProps2.xml><?xml version="1.0" encoding="utf-8"?>
<ds:datastoreItem xmlns:ds="http://schemas.openxmlformats.org/officeDocument/2006/customXml" ds:itemID="{F1485139-B5EE-4AA3-A4BF-D1B72BCC1C34}">
  <ds:schemaRefs>
    <ds:schemaRef ds:uri="http://schemas.microsoft.com/office/2006/metadata/properties"/>
    <ds:schemaRef ds:uri="http://schemas.microsoft.com/office/infopath/2007/PartnerControls"/>
    <ds:schemaRef ds:uri="7aa783e9-3e54-43be-8dc5-2174fac34f2e"/>
  </ds:schemaRefs>
</ds:datastoreItem>
</file>

<file path=customXml/itemProps3.xml><?xml version="1.0" encoding="utf-8"?>
<ds:datastoreItem xmlns:ds="http://schemas.openxmlformats.org/officeDocument/2006/customXml" ds:itemID="{9F0A8E2B-F58E-40D2-8F7D-C451C49981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b5f99-7fdb-4766-8a47-ae9e83cb67e9"/>
    <ds:schemaRef ds:uri="7aa783e9-3e54-43be-8dc5-2174fac34f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BOQ- Gender segregated</vt:lpstr>
      <vt:lpstr>wr warabeeye </vt:lpstr>
      <vt:lpstr>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Abdihakim Mohamoud Omar</dc:creator>
  <cp:keywords/>
  <dc:description/>
  <cp:lastModifiedBy>Yahye Omer Waberi</cp:lastModifiedBy>
  <cp:revision/>
  <dcterms:created xsi:type="dcterms:W3CDTF">2022-08-10T08:08:36Z</dcterms:created>
  <dcterms:modified xsi:type="dcterms:W3CDTF">2024-10-14T10:37:35Z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