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https://wvi365-my.sharepoint.com/personal/ismaaciil_ismaaciil_wvi_org/Documents/Documents/"/>
    </mc:Choice>
  </mc:AlternateContent>
  <xr:revisionPtr revIDLastSave="0" documentId="8_{6699959B-740F-4F35-8B3C-4AF79EDD01BE}" xr6:coauthVersionLast="47" xr6:coauthVersionMax="47" xr10:uidLastSave="{00000000-0000-0000-0000-000000000000}"/>
  <bookViews>
    <workbookView xWindow="-110" yWindow="-110" windowWidth="19420" windowHeight="10300" xr2:uid="{00000000-000D-0000-FFFF-FFFF00000000}"/>
  </bookViews>
  <sheets>
    <sheet name="Caretaker's Room" sheetId="1" r:id="rId1"/>
    <sheet name="Farah Omar H.f Fence" sheetId="4" r:id="rId2"/>
    <sheet name="Summary Shee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 i="3" l="1"/>
  <c r="C4" i="3"/>
  <c r="D11" i="4"/>
  <c r="D9" i="4"/>
  <c r="D8" i="4"/>
  <c r="D7" i="4"/>
  <c r="D12" i="1"/>
  <c r="D9" i="1"/>
  <c r="D8" i="1"/>
  <c r="F38" i="1"/>
  <c r="F34" i="1"/>
  <c r="D26" i="1"/>
  <c r="D24" i="1"/>
  <c r="D25" i="1" s="1"/>
  <c r="D21" i="1"/>
  <c r="D20" i="1"/>
  <c r="D16" i="1"/>
  <c r="D15" i="1"/>
  <c r="D11" i="1"/>
  <c r="D10" i="1"/>
  <c r="F13" i="1" l="1"/>
  <c r="D7" i="1"/>
  <c r="F17" i="1"/>
  <c r="F22" i="1"/>
  <c r="F27" i="1" l="1"/>
  <c r="F31" i="1"/>
  <c r="F39" i="1" l="1"/>
  <c r="C6" i="3" s="1"/>
</calcChain>
</file>

<file path=xl/sharedStrings.xml><?xml version="1.0" encoding="utf-8"?>
<sst xmlns="http://schemas.openxmlformats.org/spreadsheetml/2006/main" count="103" uniqueCount="76">
  <si>
    <t>Note:</t>
  </si>
  <si>
    <t>Item</t>
  </si>
  <si>
    <t xml:space="preserve">Description </t>
  </si>
  <si>
    <t>Unit</t>
  </si>
  <si>
    <t>QTY</t>
  </si>
  <si>
    <t>Rate</t>
  </si>
  <si>
    <t>Total Amount</t>
  </si>
  <si>
    <t>A</t>
  </si>
  <si>
    <t>Sub-Structure; Earth Works, Foundation, and Flooring Works.</t>
  </si>
  <si>
    <t>Allow for clearing the site from any debris, trees, roots etc. filling hollows and levelling.</t>
  </si>
  <si>
    <t>M2</t>
  </si>
  <si>
    <t>M3</t>
  </si>
  <si>
    <t>Sub-total</t>
  </si>
  <si>
    <t>B</t>
  </si>
  <si>
    <t>Superstructure works including Hallow block work, Lintels and Columns.</t>
  </si>
  <si>
    <t>No.</t>
  </si>
  <si>
    <t>C</t>
  </si>
  <si>
    <t>Roof and ceiling works</t>
  </si>
  <si>
    <t>M</t>
  </si>
  <si>
    <t>D</t>
  </si>
  <si>
    <t>Plastering and other finishing</t>
  </si>
  <si>
    <t>Apply 25 mm thick , cement/sand mix 1:3 to all External &amp; internal walls and foundation surfaces for plastering with wood float finishing for smoothening purpose.</t>
  </si>
  <si>
    <t>E</t>
  </si>
  <si>
    <t>Doors and Windows</t>
  </si>
  <si>
    <t>F</t>
  </si>
  <si>
    <t>Electricity</t>
  </si>
  <si>
    <t>LM</t>
  </si>
  <si>
    <t>G</t>
  </si>
  <si>
    <t>Job</t>
  </si>
  <si>
    <t xml:space="preserve">GRAND TOTAL </t>
  </si>
  <si>
    <t>Description</t>
  </si>
  <si>
    <t>Amount ($)</t>
  </si>
  <si>
    <t xml:space="preserve">Grand Total cost  </t>
  </si>
  <si>
    <t>Supply and fix 150mm x 25mm fascia board, and apply two coats orange oil paint as per world vision engineer's approval .</t>
  </si>
  <si>
    <r>
      <t xml:space="preserve">Transport, fix and level a ceramic tiles on the Main building and verandah, also including skirtting of 10mm thick around walls. </t>
    </r>
    <r>
      <rPr>
        <sz val="12"/>
        <color rgb="FFFF0000"/>
        <rFont val="Calibri"/>
        <family val="2"/>
      </rPr>
      <t xml:space="preserve">Tiles are already procured and the cost here should only include transportation cost from WVI Hargesia office to the site and the cost of fixing the tiles. </t>
    </r>
  </si>
  <si>
    <t>Construct 20cm thick Hallow blocks wall with 3.4m height laid in cement &amp; sand mortar 1:3 mix.</t>
  </si>
  <si>
    <t xml:space="preserve">Provide and Install a prepainted N0. 28 Gauge Corrugated Iron Sheet resting on treated 75mm by 50mm cypress purlins on 100mm by 50mm cypress truss lying on 100mm by 50mm cypress wall plte as per drawings and World Vision Engineer's guidance. Roof pitch of 22.5 degrees. </t>
  </si>
  <si>
    <t>Caretaker Room for Dabayl-wayne Secondary Boarding School Water System.</t>
  </si>
  <si>
    <t xml:space="preserve">Caretaker's Room. </t>
  </si>
  <si>
    <t>Backfill, Compact and Level using thick murram or other approved backfilling material for 400mm depth of the Building Foundation.</t>
  </si>
  <si>
    <t>Cast R.C (1:2:4 mix) lintel beam (0.2mx0.2 m), with 4N0. Y12 re-bars &amp; R6 links @ 250 mm c/c, the cost should include shutterings, curing and all required materials.</t>
  </si>
  <si>
    <t>Provide and Fix a 4 mm thick plywood Ceiling Boards in the building, this includes brandering using 50mm by 50mm cypress timber and any other required materials, as per Approved by Wvi technical Engineer.</t>
  </si>
  <si>
    <t>Apply two coats of white wash and two Coats of distemper paint( No.800) to all external and Internal plastering wall and Foundation surfaces with Approved color by wvi Technical Engineer. Apply Stucco to all rough surfaces to smoothen. Also, Apply two coats of distember (800) on the ceiling boards of the building.</t>
  </si>
  <si>
    <t>Supply and Install all Required Electrical works i.e. conduits, wiring, lamps, switches, sockets etc. The room will have two number twin sockets, two light bulbs and two security lights. Electricity will be connected from a solar system which is at least 15m away.</t>
  </si>
  <si>
    <t>Steps Construction, Visibility Branding and Steel Posts.</t>
  </si>
  <si>
    <t>Construct a steps of (1.5 long, 1.2 wide and 0.6m height using rubble stone, then Apply Finishing works Including 25mm thick of plastering and apply two coats of Distembering to all surfaces as per drawing and guidance of world vision engineer.</t>
  </si>
  <si>
    <t>Supply and fix steel door (2.1m x 1 m) double leaf complete with frame, hinges &amp; locks and to include two coats of anti rust gloss paint as per drawings and Engineer's guidance.</t>
  </si>
  <si>
    <t>Supply and fix steel window (1.2m x 1.2m) complete with protective steel mesh, burglar bars, hinges, and locks and windows Grill as per drawings and World Vision Engineer's guidance.</t>
  </si>
  <si>
    <t>Construction of Caretaker' Room at Dabayl-wayne School, Sahil.</t>
  </si>
  <si>
    <t>The Unit Rates of each line should be included 3%Vat tax.</t>
  </si>
  <si>
    <r>
      <t xml:space="preserve">Apply Visibility Branding Information and Logos (1.2*1.5m) Provided by Wvi engineer. </t>
    </r>
    <r>
      <rPr>
        <sz val="12"/>
        <color rgb="FFFF0000"/>
        <rFont val="Calibri"/>
        <family val="2"/>
      </rPr>
      <t>The branding to be inscribed on wet plaster</t>
    </r>
  </si>
  <si>
    <t>Excavation of Main Building foundation trench 18.4m long, 0.8m deep and 0.6m wide.</t>
  </si>
  <si>
    <t>Construct Rubble stone foundation wall using cement &amp; sand mortar 1:4 for Main Building; 18.4m long, 1.1m deep and 0.4m wide, 0.3m of Foundation should be above the Ground Level.</t>
  </si>
  <si>
    <t>Cast Reinforced Cement Concrete ground beam (18.4x0.4x 0.2 m ) using (1:2:4 mix), with 4N0. Y12 re-bars &amp; R6 links @ 250 mm c/c as per drawing.</t>
  </si>
  <si>
    <t>Cast a 100mm thick RCC Floor Slab for Main Building using concrete with a mix ratio (1:2:4) as per Drawing and World Vision Engineer's guidance using 8mm dia steel bars spaced at 150mm c/c both sides.</t>
  </si>
  <si>
    <t xml:space="preserve">Project: Base fund </t>
  </si>
  <si>
    <t>Details:</t>
  </si>
  <si>
    <t>BoQ for Meshwire Fence for Farah Omar Health Facility.</t>
  </si>
  <si>
    <t>Location: Farah Omar Health Facility</t>
  </si>
  <si>
    <r>
      <rPr>
        <b/>
        <sz val="11"/>
        <color rgb="FFFFFFFF"/>
        <rFont val="Lato"/>
      </rPr>
      <t>S/NO.</t>
    </r>
  </si>
  <si>
    <r>
      <rPr>
        <b/>
        <sz val="11"/>
        <color rgb="FFFFFFFF"/>
        <rFont val="Lato"/>
      </rPr>
      <t>ITEM DESCRIPTION</t>
    </r>
  </si>
  <si>
    <r>
      <rPr>
        <b/>
        <sz val="11"/>
        <color rgb="FFFFFFFF"/>
        <rFont val="Lato"/>
      </rPr>
      <t>UNIT</t>
    </r>
  </si>
  <si>
    <t>QUANTITY</t>
  </si>
  <si>
    <r>
      <rPr>
        <b/>
        <sz val="11"/>
        <color rgb="FFFFFFFF"/>
        <rFont val="Lato"/>
      </rPr>
      <t>UNIT PRICE
(USD)</t>
    </r>
  </si>
  <si>
    <r>
      <rPr>
        <b/>
        <sz val="11"/>
        <color rgb="FFFFFFFF"/>
        <rFont val="Lato"/>
      </rPr>
      <t>TOTAL AMOUNT
(USD)</t>
    </r>
  </si>
  <si>
    <t>Fence.</t>
  </si>
  <si>
    <t>Provide and fix a protective chain-link wire mesh Fence for allocated area of Farah Omar Health Facility as per design and guidance of world vision's engineer (63m perimeter and 2.4m height) made of mesh wire gauge 11 with opening space of 5cm and fixed on  angular section of 63x63x6mm at spacing of 1.5m c/c each side. The angular bars are quoted separately in item 1.2. The chainlink to be anchored on the ground using a concrete ahcnorage of 400mm width and 400mm depth.</t>
  </si>
  <si>
    <t>Excavate footings for steel angular bars for each 400x400x400mm, total of 42 footings to secure and hold on angular bars at below ground.</t>
  </si>
  <si>
    <t>Supply and fix 63x63mm by 6mm angular bars spaced at 1.5m c/c, angular bars will be supported (0.4x0.4x0.4m) concrete footings using 1:2:4 mix ratio. 400mm of angular bars should be casted in footings and they will be below ground level of 40cm . Each Angular bar should be made 3 holes to use binding wire to secure with mesh wire. also those angular bars should be welded to 50x30mm steel boxes at the top to support razor wire. The angular bars to be to be painted with a weather proof paint. Include strut supports at the corners this should be done as per drawing and wvi engineer's guidance.</t>
  </si>
  <si>
    <t>Pcs</t>
  </si>
  <si>
    <t xml:space="preserve">Prepare and cast a 15cm thick and 15cm wide plain concrete around perimeter of fence to encast with chainlink using 1:2:4 mix ratio, and curing it to attain required strengh. </t>
  </si>
  <si>
    <t>Provide and install a lockable steel gate made of steel sheet with a 1x2.1m space, fix it a steel columns of both sides to secure it firmly.</t>
  </si>
  <si>
    <t>Supply and fix 0.7m height razor wire around perimeter of chain-link mesh wire fence using 3mm angular bars- Y-shaped and spaced at 1.5m c/c. This also includes, 3 rolls of concertina wire each 63m around perimeter and secured with razor wire.</t>
  </si>
  <si>
    <t>Total</t>
  </si>
  <si>
    <t>Summary of Caretaker's Room for Dabayl-wayne Secondary Boarding School, Sahil Region and Fence for Farah Omar Health Facility, Burao, Somaliland.</t>
  </si>
  <si>
    <t>Construction of Fence for Farah Omar Health Facility, Burao.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</si>
</sst>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Ksh&quot;* #,##0.00_-;\-&quot;Ksh&quot;* #,##0.00_-;_-&quot;Ksh&quot;* &quot;-&quot;??_-;_-@_-"/>
    <numFmt numFmtId="43" formatCode="_-* #,##0.00_-;\-* #,##0.00_-;_-* &quot;-&quot;??_-;_-@_-"/>
    <numFmt numFmtId="164" formatCode="_(&quot;$&quot;* #,##0.00_);_(&quot;$&quot;* \(#,##0.00\);_(&quot;$&quot;* &quot;-&quot;??_);_(@_)"/>
    <numFmt numFmtId="165" formatCode="_(* #,##0.00_);_(* \(#,##0.00\);_(* &quot;-&quot;??_);_(@_)"/>
    <numFmt numFmtId="166" formatCode="_-[$$-409]* #,##0.00_ ;_-[$$-409]* \-#,##0.00\ ;_-[$$-409]* &quot;-&quot;??_ ;_-@_ "/>
    <numFmt numFmtId="167" formatCode="_-[$$-409]* #,##0_ ;_-[$$-409]* \-#,##0\ ;_-[$$-409]* &quot;-&quot;??_ ;_-@_ "/>
    <numFmt numFmtId="168" formatCode="0.0"/>
    <numFmt numFmtId="169" formatCode="_-[$$-2809]* #,##0.00_-;\-[$$-2809]* #,##0.00_-;_-[$$-2809]* &quot;-&quot;??_-;_-@_-"/>
  </numFmts>
  <fonts count="25" x14ac:knownFonts="1">
    <font>
      <sz val="11"/>
      <color theme="1"/>
      <name val="Calibri"/>
      <family val="2"/>
      <scheme val="minor"/>
    </font>
    <font>
      <sz val="11"/>
      <color theme="1"/>
      <name val="Calibri"/>
      <family val="2"/>
      <scheme val="minor"/>
    </font>
    <font>
      <b/>
      <sz val="12"/>
      <name val="Lato"/>
      <family val="2"/>
    </font>
    <font>
      <sz val="12"/>
      <color theme="1"/>
      <name val="Lato"/>
      <family val="2"/>
    </font>
    <font>
      <sz val="10"/>
      <name val="Arial"/>
      <family val="2"/>
    </font>
    <font>
      <b/>
      <sz val="12"/>
      <color indexed="8"/>
      <name val="Lato"/>
      <family val="2"/>
    </font>
    <font>
      <sz val="12"/>
      <color rgb="FF000000"/>
      <name val="Calibri"/>
      <family val="2"/>
    </font>
    <font>
      <sz val="12"/>
      <name val="Arial"/>
      <family val="2"/>
    </font>
    <font>
      <b/>
      <sz val="12"/>
      <name val="Arial"/>
      <family val="2"/>
    </font>
    <font>
      <sz val="12"/>
      <name val="Times New Roman"/>
      <family val="1"/>
    </font>
    <font>
      <sz val="11"/>
      <color indexed="8"/>
      <name val="Calibri"/>
      <family val="2"/>
    </font>
    <font>
      <b/>
      <sz val="11"/>
      <name val="Gill Sans MT"/>
      <family val="2"/>
    </font>
    <font>
      <b/>
      <sz val="12"/>
      <color rgb="FF000000"/>
      <name val="Calibri"/>
      <family val="2"/>
    </font>
    <font>
      <b/>
      <sz val="14"/>
      <color rgb="FF000000"/>
      <name val="Calibri"/>
      <family val="2"/>
    </font>
    <font>
      <sz val="8"/>
      <name val="Calibri"/>
      <family val="2"/>
      <scheme val="minor"/>
    </font>
    <font>
      <b/>
      <sz val="11"/>
      <color theme="1"/>
      <name val="Calibri"/>
      <family val="2"/>
      <scheme val="minor"/>
    </font>
    <font>
      <b/>
      <sz val="12"/>
      <name val="Lato"/>
    </font>
    <font>
      <sz val="12"/>
      <color rgb="FFFF0000"/>
      <name val="Calibri"/>
      <family val="2"/>
    </font>
    <font>
      <sz val="10"/>
      <name val="Times New Roman"/>
      <family val="1"/>
    </font>
    <font>
      <b/>
      <sz val="11"/>
      <name val="Lato"/>
    </font>
    <font>
      <b/>
      <sz val="11"/>
      <color rgb="FFFFFFFF"/>
      <name val="Lato"/>
    </font>
    <font>
      <sz val="11"/>
      <color rgb="FF000000"/>
      <name val="Lato"/>
    </font>
    <font>
      <sz val="11"/>
      <name val="Lato"/>
    </font>
    <font>
      <sz val="11"/>
      <name val="Lato"/>
      <family val="2"/>
    </font>
    <font>
      <b/>
      <sz val="11"/>
      <name val="Lato"/>
      <family val="2"/>
    </font>
  </fonts>
  <fills count="11">
    <fill>
      <patternFill patternType="none"/>
    </fill>
    <fill>
      <patternFill patternType="gray125"/>
    </fill>
    <fill>
      <patternFill patternType="solid">
        <fgColor theme="5" tint="0.79998168889431442"/>
        <bgColor indexed="64"/>
      </patternFill>
    </fill>
    <fill>
      <patternFill patternType="solid">
        <fgColor theme="4" tint="0.59999389629810485"/>
        <bgColor indexed="64"/>
      </patternFill>
    </fill>
    <fill>
      <patternFill patternType="solid">
        <fgColor rgb="FF92D050"/>
        <bgColor indexed="64"/>
      </patternFill>
    </fill>
    <fill>
      <patternFill patternType="solid">
        <fgColor theme="7" tint="0.79998168889431442"/>
        <bgColor indexed="64"/>
      </patternFill>
    </fill>
    <fill>
      <patternFill patternType="solid">
        <fgColor theme="7" tint="0.59999389629810485"/>
        <bgColor rgb="FFCCCCFF"/>
      </patternFill>
    </fill>
    <fill>
      <patternFill patternType="solid">
        <fgColor theme="4" tint="0.79998168889431442"/>
        <bgColor indexed="64"/>
      </patternFill>
    </fill>
    <fill>
      <patternFill patternType="solid">
        <fgColor rgb="FF00B050"/>
        <bgColor indexed="64"/>
      </patternFill>
    </fill>
    <fill>
      <patternFill patternType="solid">
        <fgColor theme="5" tint="-0.249977111117893"/>
        <bgColor indexed="64"/>
      </patternFill>
    </fill>
    <fill>
      <patternFill patternType="solid">
        <fgColor theme="2" tint="-9.9978637043366805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top/>
      <bottom/>
      <diagonal/>
    </border>
    <border>
      <left/>
      <right/>
      <top/>
      <bottom style="medium">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diagonal/>
    </border>
    <border>
      <left/>
      <right/>
      <top style="medium">
        <color auto="1"/>
      </top>
      <bottom style="thin">
        <color auto="1"/>
      </bottom>
      <diagonal/>
    </border>
    <border>
      <left style="medium">
        <color auto="1"/>
      </left>
      <right/>
      <top style="thin">
        <color auto="1"/>
      </top>
      <bottom/>
      <diagonal/>
    </border>
    <border>
      <left/>
      <right/>
      <top style="thin">
        <color indexed="64"/>
      </top>
      <bottom/>
      <diagonal/>
    </border>
    <border>
      <left style="medium">
        <color auto="1"/>
      </left>
      <right/>
      <top style="medium">
        <color auto="1"/>
      </top>
      <bottom/>
      <diagonal/>
    </border>
    <border>
      <left/>
      <right style="thin">
        <color indexed="64"/>
      </right>
      <top style="thin">
        <color indexed="64"/>
      </top>
      <bottom/>
      <diagonal/>
    </border>
    <border>
      <left/>
      <right/>
      <top style="thin">
        <color auto="1"/>
      </top>
      <bottom style="thin">
        <color auto="1"/>
      </bottom>
      <diagonal/>
    </border>
    <border>
      <left style="thin">
        <color auto="1"/>
      </left>
      <right/>
      <top style="medium">
        <color indexed="64"/>
      </top>
      <bottom style="thin">
        <color auto="1"/>
      </bottom>
      <diagonal/>
    </border>
    <border>
      <left/>
      <right style="medium">
        <color indexed="64"/>
      </right>
      <top style="medium">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0">
    <xf numFmtId="0" fontId="0" fillId="0" borderId="0"/>
    <xf numFmtId="0" fontId="4" fillId="0" borderId="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165" fontId="4" fillId="0" borderId="0" applyFont="0" applyFill="0" applyBorder="0" applyAlignment="0" applyProtection="0"/>
    <xf numFmtId="0" fontId="4" fillId="0" borderId="0"/>
    <xf numFmtId="164" fontId="4" fillId="0" borderId="0" applyFont="0" applyFill="0" applyBorder="0" applyAlignment="0" applyProtection="0"/>
    <xf numFmtId="0" fontId="1" fillId="0" borderId="0"/>
    <xf numFmtId="164" fontId="1" fillId="0" borderId="0" applyFont="0" applyFill="0" applyBorder="0" applyAlignment="0" applyProtection="0"/>
    <xf numFmtId="44" fontId="1"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3" fontId="7" fillId="0" borderId="0" applyNumberFormat="0">
      <protection locked="0"/>
    </xf>
    <xf numFmtId="43" fontId="4" fillId="0" borderId="0" applyFont="0" applyFill="0" applyBorder="0" applyAlignment="0" applyProtection="0"/>
    <xf numFmtId="3" fontId="7" fillId="0" borderId="0" applyNumberFormat="0">
      <protection locked="0"/>
    </xf>
    <xf numFmtId="0" fontId="1" fillId="0" borderId="0"/>
    <xf numFmtId="0" fontId="4" fillId="0" borderId="0"/>
    <xf numFmtId="164" fontId="9" fillId="0" borderId="0" applyFont="0" applyFill="0" applyBorder="0" applyAlignment="0" applyProtection="0"/>
    <xf numFmtId="43" fontId="1" fillId="0" borderId="0" applyFont="0" applyFill="0" applyBorder="0" applyAlignment="0" applyProtection="0"/>
    <xf numFmtId="0" fontId="4" fillId="0" borderId="0"/>
    <xf numFmtId="43" fontId="4" fillId="0" borderId="0" applyFont="0" applyFill="0" applyBorder="0" applyAlignment="0" applyProtection="0"/>
    <xf numFmtId="0" fontId="1" fillId="0" borderId="0"/>
    <xf numFmtId="164" fontId="1"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0" fontId="4" fillId="0" borderId="0"/>
    <xf numFmtId="0" fontId="1" fillId="0" borderId="0"/>
    <xf numFmtId="3" fontId="7" fillId="0" borderId="0" applyNumberFormat="0">
      <protection locked="0"/>
    </xf>
    <xf numFmtId="164" fontId="1" fillId="0" borderId="0" applyFont="0" applyFill="0" applyBorder="0" applyAlignment="0" applyProtection="0"/>
    <xf numFmtId="43" fontId="4"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0" fontId="1" fillId="0" borderId="0"/>
    <xf numFmtId="44" fontId="4" fillId="0" borderId="0" applyFont="0" applyFill="0" applyBorder="0" applyAlignment="0" applyProtection="0"/>
    <xf numFmtId="43" fontId="1" fillId="0" borderId="0" applyFont="0" applyFill="0" applyBorder="0" applyAlignment="0" applyProtection="0"/>
    <xf numFmtId="0" fontId="18" fillId="0" borderId="0"/>
  </cellStyleXfs>
  <cellXfs count="127">
    <xf numFmtId="0" fontId="0" fillId="0" borderId="0" xfId="0"/>
    <xf numFmtId="0" fontId="5" fillId="2" borderId="1" xfId="2" applyFont="1" applyFill="1" applyBorder="1" applyAlignment="1">
      <alignment horizontal="center" vertical="center"/>
    </xf>
    <xf numFmtId="0" fontId="5" fillId="2" borderId="1" xfId="2" applyFont="1" applyFill="1" applyBorder="1" applyAlignment="1">
      <alignment horizontal="center" vertical="center" wrapText="1"/>
    </xf>
    <xf numFmtId="0" fontId="2" fillId="3" borderId="1" xfId="1" applyFont="1" applyFill="1" applyBorder="1" applyAlignment="1">
      <alignment horizontal="center" vertical="top" wrapText="1"/>
    </xf>
    <xf numFmtId="43" fontId="5" fillId="3" borderId="1" xfId="7" applyNumberFormat="1" applyFont="1" applyFill="1" applyBorder="1" applyAlignment="1">
      <alignment horizontal="center" wrapText="1"/>
    </xf>
    <xf numFmtId="0" fontId="6" fillId="0" borderId="2" xfId="0" applyFont="1" applyBorder="1" applyAlignment="1">
      <alignment vertical="top" wrapText="1"/>
    </xf>
    <xf numFmtId="0" fontId="3" fillId="4" borderId="3" xfId="1" applyFont="1" applyFill="1" applyBorder="1" applyAlignment="1">
      <alignment vertical="center"/>
    </xf>
    <xf numFmtId="0" fontId="3" fillId="4" borderId="21" xfId="1" applyFont="1" applyFill="1" applyBorder="1" applyAlignment="1">
      <alignment vertical="center"/>
    </xf>
    <xf numFmtId="0" fontId="3" fillId="4" borderId="4" xfId="1" applyFont="1" applyFill="1" applyBorder="1" applyAlignment="1">
      <alignment vertical="center"/>
    </xf>
    <xf numFmtId="0" fontId="3" fillId="4" borderId="23" xfId="1" applyFont="1" applyFill="1" applyBorder="1" applyAlignment="1">
      <alignment vertical="center"/>
    </xf>
    <xf numFmtId="0" fontId="3" fillId="4" borderId="5" xfId="1" applyFont="1" applyFill="1" applyBorder="1" applyAlignment="1">
      <alignment vertical="center"/>
    </xf>
    <xf numFmtId="1" fontId="6" fillId="0" borderId="20" xfId="0" applyNumberFormat="1" applyFont="1" applyBorder="1" applyAlignment="1">
      <alignment horizontal="center" vertical="top" wrapText="1"/>
    </xf>
    <xf numFmtId="0" fontId="6" fillId="0" borderId="6" xfId="0" applyFont="1" applyBorder="1" applyAlignment="1">
      <alignment vertical="top" wrapText="1"/>
    </xf>
    <xf numFmtId="0" fontId="6" fillId="0" borderId="1" xfId="0" applyFont="1" applyBorder="1" applyAlignment="1">
      <alignment horizontal="center" vertical="top" wrapText="1"/>
    </xf>
    <xf numFmtId="1" fontId="6" fillId="0" borderId="8" xfId="0" applyNumberFormat="1" applyFont="1" applyBorder="1" applyAlignment="1">
      <alignment horizontal="center" vertical="top" wrapText="1"/>
    </xf>
    <xf numFmtId="0" fontId="6" fillId="0" borderId="1" xfId="0" applyFont="1" applyBorder="1" applyAlignment="1">
      <alignment vertical="center" wrapText="1"/>
    </xf>
    <xf numFmtId="0" fontId="6" fillId="0" borderId="28" xfId="0" applyFont="1" applyBorder="1" applyAlignment="1">
      <alignment horizontal="center" vertical="top" wrapText="1"/>
    </xf>
    <xf numFmtId="0" fontId="6" fillId="0" borderId="10" xfId="0" applyFont="1" applyBorder="1" applyAlignment="1">
      <alignment vertical="top" wrapText="1"/>
    </xf>
    <xf numFmtId="0" fontId="6" fillId="0" borderId="10" xfId="0" applyFont="1" applyBorder="1" applyAlignment="1">
      <alignment horizontal="center" vertical="center" wrapText="1"/>
    </xf>
    <xf numFmtId="0" fontId="2" fillId="3" borderId="24" xfId="1" applyFont="1" applyFill="1" applyBorder="1" applyAlignment="1">
      <alignment horizontal="center" vertical="top" wrapText="1"/>
    </xf>
    <xf numFmtId="43" fontId="5" fillId="4" borderId="1" xfId="7" applyNumberFormat="1" applyFont="1" applyFill="1" applyBorder="1" applyAlignment="1">
      <alignment horizontal="center" wrapText="1"/>
    </xf>
    <xf numFmtId="0" fontId="3" fillId="0" borderId="1" xfId="1" applyFont="1" applyBorder="1" applyAlignment="1">
      <alignment horizontal="center" vertical="center"/>
    </xf>
    <xf numFmtId="0" fontId="7" fillId="0" borderId="2" xfId="0" applyFont="1" applyBorder="1" applyAlignment="1">
      <alignment horizontal="center" vertical="center"/>
    </xf>
    <xf numFmtId="1" fontId="6" fillId="0" borderId="20" xfId="0" applyNumberFormat="1" applyFont="1" applyBorder="1" applyAlignment="1">
      <alignment horizontal="center" vertical="center" wrapText="1"/>
    </xf>
    <xf numFmtId="0" fontId="7" fillId="0" borderId="6" xfId="0" applyFont="1" applyBorder="1" applyAlignment="1">
      <alignment horizontal="center" vertical="center"/>
    </xf>
    <xf numFmtId="2"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166" fontId="7" fillId="0" borderId="18" xfId="12" applyNumberFormat="1" applyFont="1" applyBorder="1" applyAlignment="1">
      <alignment vertical="center"/>
    </xf>
    <xf numFmtId="166" fontId="7" fillId="0" borderId="18" xfId="12" applyNumberFormat="1" applyFont="1" applyBorder="1" applyAlignment="1">
      <alignment horizontal="center" vertical="center"/>
    </xf>
    <xf numFmtId="0" fontId="6" fillId="0" borderId="6" xfId="0" applyFont="1" applyBorder="1" applyAlignment="1">
      <alignment horizontal="center" vertical="center" wrapText="1"/>
    </xf>
    <xf numFmtId="166" fontId="7" fillId="0" borderId="27" xfId="12" applyNumberFormat="1" applyFont="1" applyBorder="1" applyAlignment="1">
      <alignment vertical="center"/>
    </xf>
    <xf numFmtId="2" fontId="6" fillId="0" borderId="6" xfId="0" applyNumberFormat="1" applyFont="1" applyBorder="1" applyAlignment="1">
      <alignment horizontal="center" vertical="center" wrapText="1"/>
    </xf>
    <xf numFmtId="166" fontId="6" fillId="0" borderId="9" xfId="0" applyNumberFormat="1" applyFont="1" applyBorder="1" applyAlignment="1">
      <alignment horizontal="center" vertical="center" wrapText="1"/>
    </xf>
    <xf numFmtId="166" fontId="8" fillId="5" borderId="16" xfId="12" applyNumberFormat="1" applyFont="1" applyFill="1" applyBorder="1" applyAlignment="1"/>
    <xf numFmtId="166" fontId="6" fillId="0" borderId="1" xfId="0" applyNumberFormat="1" applyFont="1" applyBorder="1" applyAlignment="1">
      <alignment horizontal="center" vertical="center" wrapText="1"/>
    </xf>
    <xf numFmtId="166" fontId="8" fillId="5" borderId="16" xfId="12" applyNumberFormat="1" applyFont="1" applyFill="1" applyBorder="1" applyAlignment="1">
      <alignment horizontal="center" vertical="center"/>
    </xf>
    <xf numFmtId="0" fontId="12" fillId="6" borderId="14" xfId="0" applyFont="1" applyFill="1" applyBorder="1" applyAlignment="1">
      <alignment vertical="top" wrapText="1"/>
    </xf>
    <xf numFmtId="0" fontId="12" fillId="6" borderId="12" xfId="0" applyFont="1" applyFill="1" applyBorder="1" applyAlignment="1">
      <alignment vertical="top" wrapText="1"/>
    </xf>
    <xf numFmtId="166" fontId="8" fillId="5" borderId="31" xfId="12" applyNumberFormat="1" applyFont="1" applyFill="1" applyBorder="1" applyAlignment="1"/>
    <xf numFmtId="167" fontId="0" fillId="0" borderId="0" xfId="0" applyNumberFormat="1"/>
    <xf numFmtId="0" fontId="12" fillId="7" borderId="20" xfId="0" applyFont="1" applyFill="1" applyBorder="1" applyAlignment="1">
      <alignment horizontal="center" vertical="center" wrapText="1"/>
    </xf>
    <xf numFmtId="0" fontId="12" fillId="7" borderId="6" xfId="0" applyFont="1" applyFill="1" applyBorder="1" applyAlignment="1">
      <alignment vertical="center" wrapText="1"/>
    </xf>
    <xf numFmtId="0" fontId="12" fillId="7" borderId="24" xfId="0" applyFont="1" applyFill="1" applyBorder="1" applyAlignment="1">
      <alignment vertical="center" wrapText="1"/>
    </xf>
    <xf numFmtId="0" fontId="12" fillId="7" borderId="11" xfId="0" applyFont="1" applyFill="1" applyBorder="1" applyAlignment="1">
      <alignment vertical="center" wrapText="1"/>
    </xf>
    <xf numFmtId="0" fontId="12" fillId="7" borderId="20" xfId="0" applyFont="1" applyFill="1" applyBorder="1" applyAlignment="1">
      <alignment horizontal="center" vertical="top" wrapText="1"/>
    </xf>
    <xf numFmtId="166" fontId="12" fillId="7" borderId="11" xfId="0" applyNumberFormat="1" applyFont="1" applyFill="1" applyBorder="1" applyAlignment="1">
      <alignment vertical="center" wrapText="1"/>
    </xf>
    <xf numFmtId="0" fontId="12" fillId="7" borderId="13" xfId="0" applyFont="1" applyFill="1" applyBorder="1" applyAlignment="1">
      <alignment horizontal="center" vertical="top" wrapText="1"/>
    </xf>
    <xf numFmtId="0" fontId="12" fillId="7" borderId="3" xfId="0" applyFont="1" applyFill="1" applyBorder="1" applyAlignment="1">
      <alignment vertical="center" wrapText="1"/>
    </xf>
    <xf numFmtId="0" fontId="12" fillId="7" borderId="4" xfId="0" applyFont="1" applyFill="1" applyBorder="1" applyAlignment="1">
      <alignment vertical="center" wrapText="1"/>
    </xf>
    <xf numFmtId="0" fontId="12" fillId="7" borderId="9" xfId="0" applyFont="1" applyFill="1" applyBorder="1" applyAlignment="1">
      <alignment vertical="center" wrapText="1"/>
    </xf>
    <xf numFmtId="0" fontId="12" fillId="7" borderId="22" xfId="0" applyFont="1" applyFill="1" applyBorder="1" applyAlignment="1">
      <alignment horizontal="center" vertical="top" wrapText="1"/>
    </xf>
    <xf numFmtId="0" fontId="12" fillId="7" borderId="25" xfId="0" applyFont="1" applyFill="1" applyBorder="1" applyAlignment="1">
      <alignment vertical="center" wrapText="1"/>
    </xf>
    <xf numFmtId="0" fontId="12" fillId="7" borderId="19" xfId="0" applyFont="1" applyFill="1" applyBorder="1" applyAlignment="1">
      <alignment vertical="center" wrapText="1"/>
    </xf>
    <xf numFmtId="166" fontId="12" fillId="7" borderId="26" xfId="0" applyNumberFormat="1" applyFont="1" applyFill="1" applyBorder="1" applyAlignment="1">
      <alignment vertical="center" wrapText="1"/>
    </xf>
    <xf numFmtId="166" fontId="12" fillId="7" borderId="9" xfId="0" applyNumberFormat="1" applyFont="1" applyFill="1" applyBorder="1" applyAlignment="1">
      <alignment vertical="center" wrapText="1"/>
    </xf>
    <xf numFmtId="0" fontId="12" fillId="7" borderId="32" xfId="0" applyFont="1" applyFill="1" applyBorder="1" applyAlignment="1">
      <alignment horizontal="center" vertical="top" wrapText="1"/>
    </xf>
    <xf numFmtId="0" fontId="12" fillId="7" borderId="13" xfId="0" applyFont="1" applyFill="1" applyBorder="1" applyAlignment="1">
      <alignment vertical="center" wrapText="1"/>
    </xf>
    <xf numFmtId="0" fontId="12" fillId="7" borderId="0" xfId="0" applyFont="1" applyFill="1" applyAlignment="1">
      <alignment horizontal="center" vertical="center" wrapText="1"/>
    </xf>
    <xf numFmtId="166" fontId="12" fillId="7" borderId="30" xfId="0" applyNumberFormat="1" applyFont="1" applyFill="1" applyBorder="1" applyAlignment="1">
      <alignment horizontal="center" vertical="center" wrapText="1"/>
    </xf>
    <xf numFmtId="0" fontId="15" fillId="0" borderId="31" xfId="0" applyFont="1" applyBorder="1"/>
    <xf numFmtId="166" fontId="7" fillId="0" borderId="18" xfId="12" applyNumberFormat="1" applyFont="1" applyFill="1" applyBorder="1" applyAlignment="1">
      <alignment horizontal="center" vertical="center"/>
    </xf>
    <xf numFmtId="0" fontId="3" fillId="0" borderId="4" xfId="1" applyFont="1" applyBorder="1" applyAlignment="1">
      <alignment vertical="center"/>
    </xf>
    <xf numFmtId="0" fontId="15" fillId="0" borderId="0" xfId="0" applyFont="1"/>
    <xf numFmtId="0" fontId="7" fillId="6" borderId="7" xfId="0" applyFont="1" applyFill="1" applyBorder="1"/>
    <xf numFmtId="0" fontId="13" fillId="6" borderId="7" xfId="0" applyFont="1" applyFill="1" applyBorder="1" applyAlignment="1">
      <alignment horizontal="right" vertical="top" wrapText="1"/>
    </xf>
    <xf numFmtId="0" fontId="6" fillId="0" borderId="2" xfId="0" applyFont="1" applyFill="1" applyBorder="1" applyAlignment="1">
      <alignment vertical="top" wrapText="1"/>
    </xf>
    <xf numFmtId="0" fontId="6" fillId="0" borderId="2" xfId="0" applyFont="1" applyFill="1" applyBorder="1" applyAlignment="1">
      <alignment horizontal="center" vertical="center" wrapText="1"/>
    </xf>
    <xf numFmtId="2"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0" fillId="0" borderId="0" xfId="0" applyFill="1"/>
    <xf numFmtId="2" fontId="0" fillId="0" borderId="0" xfId="0" applyNumberFormat="1"/>
    <xf numFmtId="0" fontId="2" fillId="3" borderId="21" xfId="1" applyFont="1" applyFill="1" applyBorder="1" applyAlignment="1">
      <alignment horizontal="center" vertical="top" wrapText="1"/>
    </xf>
    <xf numFmtId="167" fontId="8" fillId="6" borderId="16" xfId="0" applyNumberFormat="1" applyFont="1" applyFill="1" applyBorder="1" applyAlignment="1">
      <alignment vertical="center"/>
    </xf>
    <xf numFmtId="0" fontId="0" fillId="7" borderId="0" xfId="0" applyFill="1"/>
    <xf numFmtId="0" fontId="15" fillId="7" borderId="1" xfId="0" applyFont="1" applyFill="1" applyBorder="1" applyAlignment="1">
      <alignment vertical="center"/>
    </xf>
    <xf numFmtId="0" fontId="15" fillId="7" borderId="10" xfId="0" applyFont="1" applyFill="1" applyBorder="1" applyAlignment="1">
      <alignment vertical="center"/>
    </xf>
    <xf numFmtId="0" fontId="15" fillId="7" borderId="6" xfId="0" applyFont="1" applyFill="1" applyBorder="1" applyAlignment="1">
      <alignment vertical="center"/>
    </xf>
    <xf numFmtId="0" fontId="15" fillId="8" borderId="31" xfId="0" applyFont="1" applyFill="1" applyBorder="1" applyAlignment="1">
      <alignment horizontal="center" vertical="center"/>
    </xf>
    <xf numFmtId="0" fontId="3" fillId="7" borderId="15" xfId="1" applyFont="1" applyFill="1" applyBorder="1" applyAlignment="1">
      <alignment vertical="center"/>
    </xf>
    <xf numFmtId="0" fontId="0" fillId="7" borderId="17" xfId="0" applyFill="1" applyBorder="1"/>
    <xf numFmtId="0" fontId="15" fillId="7" borderId="16" xfId="0" applyFont="1" applyFill="1" applyBorder="1" applyAlignment="1">
      <alignment wrapText="1"/>
    </xf>
    <xf numFmtId="0" fontId="19" fillId="9" borderId="1" xfId="6" applyFont="1" applyFill="1" applyBorder="1" applyAlignment="1">
      <alignment horizontal="center" vertical="center" wrapText="1"/>
    </xf>
    <xf numFmtId="0" fontId="19" fillId="9" borderId="36" xfId="6" applyFont="1" applyFill="1" applyBorder="1" applyAlignment="1">
      <alignment vertical="center" wrapText="1"/>
    </xf>
    <xf numFmtId="0" fontId="20" fillId="9" borderId="36" xfId="6" applyFont="1" applyFill="1" applyBorder="1" applyAlignment="1">
      <alignment vertical="center" wrapText="1"/>
    </xf>
    <xf numFmtId="0" fontId="21" fillId="9" borderId="36" xfId="6" applyFont="1" applyFill="1" applyBorder="1" applyAlignment="1">
      <alignment horizontal="center" vertical="center" wrapText="1"/>
    </xf>
    <xf numFmtId="0" fontId="21" fillId="9" borderId="36" xfId="6" applyFont="1" applyFill="1" applyBorder="1" applyAlignment="1">
      <alignment vertical="center" wrapText="1"/>
    </xf>
    <xf numFmtId="168" fontId="22" fillId="0" borderId="1" xfId="0" applyNumberFormat="1" applyFont="1" applyBorder="1" applyAlignment="1">
      <alignment horizontal="center" vertical="center" wrapText="1"/>
    </xf>
    <xf numFmtId="0" fontId="19" fillId="0" borderId="1" xfId="0" applyFont="1" applyBorder="1" applyAlignment="1">
      <alignment vertical="top" wrapText="1"/>
    </xf>
    <xf numFmtId="0" fontId="22" fillId="0" borderId="1" xfId="0" applyFont="1" applyBorder="1" applyAlignment="1">
      <alignment vertical="top" wrapText="1"/>
    </xf>
    <xf numFmtId="165" fontId="22" fillId="0" borderId="1" xfId="9" applyNumberFormat="1" applyFont="1" applyFill="1" applyBorder="1" applyAlignment="1">
      <alignment vertical="top" wrapText="1"/>
    </xf>
    <xf numFmtId="165" fontId="19" fillId="0" borderId="1" xfId="9" applyNumberFormat="1" applyFont="1" applyFill="1" applyBorder="1" applyAlignment="1">
      <alignment vertical="top" wrapText="1"/>
    </xf>
    <xf numFmtId="0" fontId="23" fillId="0" borderId="1" xfId="0" applyFont="1" applyBorder="1" applyAlignment="1">
      <alignment vertical="top" wrapText="1"/>
    </xf>
    <xf numFmtId="0" fontId="22" fillId="0" borderId="1" xfId="0" applyFont="1" applyBorder="1" applyAlignment="1">
      <alignment horizontal="center" vertical="center" wrapText="1"/>
    </xf>
    <xf numFmtId="165" fontId="22" fillId="0" borderId="1" xfId="9" applyNumberFormat="1" applyFont="1" applyFill="1" applyBorder="1" applyAlignment="1">
      <alignment horizontal="center" vertical="center" wrapText="1"/>
    </xf>
    <xf numFmtId="165" fontId="19" fillId="0" borderId="1" xfId="9" applyNumberFormat="1" applyFont="1" applyFill="1" applyBorder="1" applyAlignment="1">
      <alignment horizontal="center" vertical="center" wrapText="1"/>
    </xf>
    <xf numFmtId="1" fontId="22"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2" fillId="10" borderId="1" xfId="0" applyFont="1" applyFill="1" applyBorder="1" applyAlignment="1">
      <alignment vertical="top" wrapText="1"/>
    </xf>
    <xf numFmtId="165" fontId="22" fillId="10" borderId="1" xfId="9" applyNumberFormat="1" applyFont="1" applyFill="1" applyBorder="1" applyAlignment="1">
      <alignment vertical="top" wrapText="1"/>
    </xf>
    <xf numFmtId="169" fontId="19" fillId="10" borderId="1" xfId="9" applyNumberFormat="1" applyFont="1" applyFill="1" applyBorder="1" applyAlignment="1">
      <alignment vertical="top" wrapText="1"/>
    </xf>
    <xf numFmtId="0" fontId="12" fillId="5" borderId="22" xfId="0" applyFont="1" applyFill="1" applyBorder="1" applyAlignment="1">
      <alignment horizontal="center" vertical="center" wrapText="1"/>
    </xf>
    <xf numFmtId="0" fontId="12" fillId="5" borderId="33" xfId="0" applyFont="1" applyFill="1" applyBorder="1" applyAlignment="1">
      <alignment horizontal="center" vertical="center" wrapText="1"/>
    </xf>
    <xf numFmtId="0" fontId="12" fillId="5" borderId="17" xfId="0" applyFont="1" applyFill="1" applyBorder="1" applyAlignment="1">
      <alignment horizontal="center" vertical="center" wrapText="1"/>
    </xf>
    <xf numFmtId="0" fontId="12" fillId="5" borderId="16" xfId="0" applyFont="1" applyFill="1" applyBorder="1" applyAlignment="1">
      <alignment horizontal="center" vertical="center" wrapText="1"/>
    </xf>
    <xf numFmtId="0" fontId="12" fillId="5" borderId="15" xfId="0" applyFont="1" applyFill="1" applyBorder="1" applyAlignment="1">
      <alignment horizontal="center" vertical="top" wrapText="1"/>
    </xf>
    <xf numFmtId="0" fontId="12" fillId="5" borderId="17" xfId="0" applyFont="1" applyFill="1" applyBorder="1" applyAlignment="1">
      <alignment horizontal="center" vertical="top" wrapText="1"/>
    </xf>
    <xf numFmtId="0" fontId="12" fillId="5" borderId="15" xfId="0" applyFont="1" applyFill="1" applyBorder="1" applyAlignment="1">
      <alignment horizontal="center" vertical="center" wrapText="1"/>
    </xf>
    <xf numFmtId="0" fontId="12" fillId="5" borderId="16" xfId="0" applyFont="1" applyFill="1" applyBorder="1" applyAlignment="1">
      <alignment horizontal="center" vertical="top" wrapText="1"/>
    </xf>
    <xf numFmtId="0" fontId="11" fillId="0" borderId="4" xfId="19" applyFont="1" applyBorder="1" applyAlignment="1">
      <alignment horizontal="left" vertical="center" wrapText="1"/>
    </xf>
    <xf numFmtId="0" fontId="4" fillId="0" borderId="4" xfId="19" applyBorder="1" applyAlignment="1">
      <alignment horizontal="left" wrapText="1"/>
    </xf>
    <xf numFmtId="0" fontId="3" fillId="4" borderId="2" xfId="1" applyFont="1" applyFill="1" applyBorder="1" applyAlignment="1">
      <alignment horizontal="center" vertical="center"/>
    </xf>
    <xf numFmtId="0" fontId="3" fillId="4" borderId="21" xfId="1" applyFont="1" applyFill="1" applyBorder="1" applyAlignment="1">
      <alignment horizontal="center" vertical="center"/>
    </xf>
    <xf numFmtId="0" fontId="15" fillId="7" borderId="10" xfId="0" applyFont="1" applyFill="1" applyBorder="1" applyAlignment="1">
      <alignment horizontal="center" vertical="center" wrapText="1"/>
    </xf>
    <xf numFmtId="0" fontId="15" fillId="7" borderId="2" xfId="0" applyFont="1" applyFill="1" applyBorder="1" applyAlignment="1">
      <alignment horizontal="center" vertical="center" wrapText="1"/>
    </xf>
    <xf numFmtId="0" fontId="15" fillId="7" borderId="34" xfId="0" applyFont="1" applyFill="1" applyBorder="1" applyAlignment="1">
      <alignment wrapText="1"/>
    </xf>
    <xf numFmtId="0" fontId="15" fillId="7" borderId="35" xfId="0" applyFont="1" applyFill="1" applyBorder="1" applyAlignment="1">
      <alignment wrapText="1"/>
    </xf>
    <xf numFmtId="0" fontId="0" fillId="7" borderId="15" xfId="0" applyFill="1" applyBorder="1" applyAlignment="1">
      <alignment horizontal="center"/>
    </xf>
    <xf numFmtId="0" fontId="0" fillId="7" borderId="17" xfId="0" applyFill="1" applyBorder="1" applyAlignment="1">
      <alignment horizontal="center"/>
    </xf>
    <xf numFmtId="0" fontId="0" fillId="7" borderId="16" xfId="0" applyFill="1" applyBorder="1" applyAlignment="1">
      <alignment horizontal="center"/>
    </xf>
    <xf numFmtId="0" fontId="24" fillId="10" borderId="6" xfId="0" applyFont="1" applyFill="1" applyBorder="1" applyAlignment="1">
      <alignment horizontal="center" vertical="top" wrapText="1"/>
    </xf>
    <xf numFmtId="0" fontId="24" fillId="10" borderId="37" xfId="0" applyFont="1" applyFill="1" applyBorder="1" applyAlignment="1">
      <alignment horizontal="center" vertical="top" wrapText="1"/>
    </xf>
    <xf numFmtId="0" fontId="2" fillId="4" borderId="0" xfId="1" applyFont="1" applyFill="1" applyAlignment="1">
      <alignment horizontal="left" vertical="top" wrapText="1"/>
    </xf>
    <xf numFmtId="0" fontId="16" fillId="4" borderId="0" xfId="1" applyFont="1" applyFill="1" applyAlignment="1">
      <alignment horizontal="left" vertical="top" wrapText="1"/>
    </xf>
    <xf numFmtId="0" fontId="16" fillId="4" borderId="4" xfId="1" applyFont="1" applyFill="1" applyBorder="1" applyAlignment="1">
      <alignment horizontal="left" vertical="top" wrapText="1"/>
    </xf>
    <xf numFmtId="0" fontId="2" fillId="4" borderId="7" xfId="1" applyFont="1" applyFill="1" applyBorder="1" applyAlignment="1">
      <alignment horizontal="center" vertical="top" wrapText="1"/>
    </xf>
    <xf numFmtId="0" fontId="2" fillId="4" borderId="29" xfId="1" applyFont="1" applyFill="1" applyBorder="1" applyAlignment="1">
      <alignment horizontal="center" vertical="top" wrapText="1"/>
    </xf>
  </cellXfs>
  <cellStyles count="40">
    <cellStyle name="Comma 14 2" xfId="11" xr:uid="{00000000-0005-0000-0000-000000000000}"/>
    <cellStyle name="Comma 2" xfId="26" xr:uid="{00000000-0005-0000-0000-000001000000}"/>
    <cellStyle name="Comma 2 2" xfId="16" xr:uid="{00000000-0005-0000-0000-000002000000}"/>
    <cellStyle name="Comma 2 2 2" xfId="9" xr:uid="{00000000-0005-0000-0000-000003000000}"/>
    <cellStyle name="Comma 2 3" xfId="21" xr:uid="{00000000-0005-0000-0000-000004000000}"/>
    <cellStyle name="Comma 2 5" xfId="14" xr:uid="{00000000-0005-0000-0000-000005000000}"/>
    <cellStyle name="Comma 3" xfId="7" xr:uid="{00000000-0005-0000-0000-000006000000}"/>
    <cellStyle name="Comma 3 2" xfId="38" xr:uid="{00000000-0005-0000-0000-000007000000}"/>
    <cellStyle name="Comma 34 2" xfId="33" xr:uid="{00000000-0005-0000-0000-000008000000}"/>
    <cellStyle name="Comma 4" xfId="23" xr:uid="{00000000-0005-0000-0000-000009000000}"/>
    <cellStyle name="Comma 5" xfId="28" xr:uid="{00000000-0005-0000-0000-00000A000000}"/>
    <cellStyle name="Comma 7" xfId="27" xr:uid="{00000000-0005-0000-0000-00000B000000}"/>
    <cellStyle name="Comma 7 4" xfId="35" xr:uid="{00000000-0005-0000-0000-00000C000000}"/>
    <cellStyle name="Currency" xfId="12" builtinId="4"/>
    <cellStyle name="Currency 2" xfId="3" xr:uid="{00000000-0005-0000-0000-00000E000000}"/>
    <cellStyle name="Currency 2 2" xfId="4" xr:uid="{00000000-0005-0000-0000-00000F000000}"/>
    <cellStyle name="Currency 2 3" xfId="20" xr:uid="{00000000-0005-0000-0000-000010000000}"/>
    <cellStyle name="Currency 3" xfId="5" xr:uid="{00000000-0005-0000-0000-000011000000}"/>
    <cellStyle name="Currency 3 2 4" xfId="32" xr:uid="{00000000-0005-0000-0000-000012000000}"/>
    <cellStyle name="Currency 3 3" xfId="25" xr:uid="{00000000-0005-0000-0000-000013000000}"/>
    <cellStyle name="Currency 4" xfId="37" xr:uid="{00000000-0005-0000-0000-000014000000}"/>
    <cellStyle name="Currency 7 10" xfId="34" xr:uid="{00000000-0005-0000-0000-000015000000}"/>
    <cellStyle name="Normal" xfId="0" builtinId="0"/>
    <cellStyle name="Normal 10" xfId="19" xr:uid="{00000000-0005-0000-0000-000017000000}"/>
    <cellStyle name="Normal 11" xfId="18" xr:uid="{00000000-0005-0000-0000-000018000000}"/>
    <cellStyle name="Normal 16 2" xfId="10" xr:uid="{00000000-0005-0000-0000-000019000000}"/>
    <cellStyle name="Normal 2" xfId="6" xr:uid="{00000000-0005-0000-0000-00001A000000}"/>
    <cellStyle name="Normal 2 2" xfId="39" xr:uid="{40146768-DCF9-45C5-8C68-56E6D457CE84}"/>
    <cellStyle name="Normal 2 4" xfId="17" xr:uid="{00000000-0005-0000-0000-00001B000000}"/>
    <cellStyle name="Normal 2 4 2" xfId="31" xr:uid="{00000000-0005-0000-0000-00001C000000}"/>
    <cellStyle name="Normal 20 2" xfId="8" xr:uid="{00000000-0005-0000-0000-00001D000000}"/>
    <cellStyle name="Normal 3" xfId="2" xr:uid="{00000000-0005-0000-0000-00001E000000}"/>
    <cellStyle name="Normal 4" xfId="36" xr:uid="{00000000-0005-0000-0000-00001F000000}"/>
    <cellStyle name="Normal 4 2" xfId="22" xr:uid="{00000000-0005-0000-0000-000020000000}"/>
    <cellStyle name="Normal 5" xfId="1" xr:uid="{00000000-0005-0000-0000-000021000000}"/>
    <cellStyle name="Normal 5 2" xfId="15" xr:uid="{00000000-0005-0000-0000-000022000000}"/>
    <cellStyle name="Normal 6 2" xfId="29" xr:uid="{00000000-0005-0000-0000-000023000000}"/>
    <cellStyle name="Normal 8 2 2" xfId="30" xr:uid="{00000000-0005-0000-0000-000024000000}"/>
    <cellStyle name="Normal 8 3" xfId="24" xr:uid="{00000000-0005-0000-0000-000025000000}"/>
    <cellStyle name="Percent 2" xfId="13" xr:uid="{00000000-0005-0000-0000-00002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139700</xdr:colOff>
      <xdr:row>0</xdr:row>
      <xdr:rowOff>30692</xdr:rowOff>
    </xdr:from>
    <xdr:to>
      <xdr:col>6</xdr:col>
      <xdr:colOff>0</xdr:colOff>
      <xdr:row>1</xdr:row>
      <xdr:rowOff>190500</xdr:rowOff>
    </xdr:to>
    <xdr:pic>
      <xdr:nvPicPr>
        <xdr:cNvPr id="2" name="Picture 1">
          <a:extLst>
            <a:ext uri="{FF2B5EF4-FFF2-40B4-BE49-F238E27FC236}">
              <a16:creationId xmlns:a16="http://schemas.microsoft.com/office/drawing/2014/main" id="{AF6F27FC-9810-438D-B8C2-5164A3D7FF42}"/>
            </a:ext>
          </a:extLst>
        </xdr:cNvPr>
        <xdr:cNvPicPr>
          <a:picLocks noChangeAspect="1"/>
        </xdr:cNvPicPr>
      </xdr:nvPicPr>
      <xdr:blipFill>
        <a:blip xmlns:r="http://schemas.openxmlformats.org/officeDocument/2006/relationships" r:embed="rId1" cstate="print"/>
        <a:stretch>
          <a:fillRect/>
        </a:stretch>
      </xdr:blipFill>
      <xdr:spPr>
        <a:xfrm>
          <a:off x="5956300" y="30692"/>
          <a:ext cx="1845734" cy="3884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85091</xdr:colOff>
      <xdr:row>0</xdr:row>
      <xdr:rowOff>38100</xdr:rowOff>
    </xdr:from>
    <xdr:to>
      <xdr:col>5</xdr:col>
      <xdr:colOff>1631951</xdr:colOff>
      <xdr:row>2</xdr:row>
      <xdr:rowOff>15630</xdr:rowOff>
    </xdr:to>
    <xdr:pic>
      <xdr:nvPicPr>
        <xdr:cNvPr id="3" name="Picture 1">
          <a:extLst>
            <a:ext uri="{FF2B5EF4-FFF2-40B4-BE49-F238E27FC236}">
              <a16:creationId xmlns:a16="http://schemas.microsoft.com/office/drawing/2014/main" id="{CD3D248F-39C8-42E8-A64D-BE052612CD2B}"/>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0041891" y="38100"/>
          <a:ext cx="1546860" cy="345830"/>
        </a:xfrm>
        <a:prstGeom prst="rect">
          <a:avLst/>
        </a:prstGeom>
        <a:noFill/>
        <a:ln w="1">
          <a:noFill/>
          <a:miter lim="800000"/>
          <a:headEnd/>
          <a:tailEnd type="none" w="med" len="me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4159250</xdr:colOff>
      <xdr:row>1</xdr:row>
      <xdr:rowOff>107950</xdr:rowOff>
    </xdr:from>
    <xdr:to>
      <xdr:col>2</xdr:col>
      <xdr:colOff>1280160</xdr:colOff>
      <xdr:row>2</xdr:row>
      <xdr:rowOff>2930</xdr:rowOff>
    </xdr:to>
    <xdr:pic>
      <xdr:nvPicPr>
        <xdr:cNvPr id="2" name="Picture 1">
          <a:extLst>
            <a:ext uri="{FF2B5EF4-FFF2-40B4-BE49-F238E27FC236}">
              <a16:creationId xmlns:a16="http://schemas.microsoft.com/office/drawing/2014/main" id="{DB6C4CF1-A80E-4224-8725-751ED0C69C3B}"/>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62500" y="292100"/>
          <a:ext cx="1546860" cy="35853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1"/>
  <sheetViews>
    <sheetView tabSelected="1" topLeftCell="A34" zoomScale="120" zoomScaleNormal="120" workbookViewId="0">
      <selection activeCell="F17" sqref="F17"/>
    </sheetView>
  </sheetViews>
  <sheetFormatPr defaultRowHeight="14.5" x14ac:dyDescent="0.35"/>
  <cols>
    <col min="1" max="1" width="6.453125" customWidth="1"/>
    <col min="2" max="2" width="61.453125" customWidth="1"/>
    <col min="3" max="4" width="8.453125" customWidth="1"/>
    <col min="5" max="5" width="13.54296875" bestFit="1" customWidth="1"/>
    <col min="6" max="6" width="15.54296875" customWidth="1"/>
    <col min="7" max="7" width="0" hidden="1" customWidth="1"/>
    <col min="10" max="10" width="10.453125" bestFit="1" customWidth="1"/>
  </cols>
  <sheetData>
    <row r="1" spans="1:7" ht="18" customHeight="1" x14ac:dyDescent="0.35">
      <c r="A1" s="109" t="s">
        <v>37</v>
      </c>
      <c r="B1" s="110"/>
      <c r="C1" s="110"/>
      <c r="D1" s="110"/>
      <c r="E1" s="110"/>
      <c r="F1" s="110"/>
    </row>
    <row r="2" spans="1:7" ht="15.9" customHeight="1" thickBot="1" x14ac:dyDescent="0.4">
      <c r="A2" s="111" t="s">
        <v>38</v>
      </c>
      <c r="B2" s="112"/>
      <c r="C2" s="7"/>
      <c r="D2" s="7"/>
      <c r="E2" s="7"/>
      <c r="F2" s="7"/>
      <c r="G2" s="9"/>
    </row>
    <row r="3" spans="1:7" ht="20.399999999999999" hidden="1" customHeight="1" x14ac:dyDescent="0.35">
      <c r="A3" s="6"/>
      <c r="B3" s="8"/>
      <c r="C3" s="8"/>
      <c r="D3" s="8"/>
      <c r="E3" s="8"/>
      <c r="F3" s="8"/>
      <c r="G3" s="10"/>
    </row>
    <row r="4" spans="1:7" ht="18" customHeight="1" thickBot="1" x14ac:dyDescent="0.4">
      <c r="A4" s="60" t="s">
        <v>0</v>
      </c>
      <c r="B4" s="60" t="s">
        <v>49</v>
      </c>
      <c r="C4" s="62"/>
      <c r="D4" s="62"/>
      <c r="E4" s="62"/>
      <c r="F4" s="62"/>
      <c r="G4" s="10"/>
    </row>
    <row r="5" spans="1:7" ht="19" x14ac:dyDescent="0.35">
      <c r="A5" s="2" t="s">
        <v>1</v>
      </c>
      <c r="B5" s="2" t="s">
        <v>2</v>
      </c>
      <c r="C5" s="1" t="s">
        <v>3</v>
      </c>
      <c r="D5" s="1" t="s">
        <v>4</v>
      </c>
      <c r="E5" s="2" t="s">
        <v>5</v>
      </c>
      <c r="F5" s="2" t="s">
        <v>6</v>
      </c>
      <c r="G5" s="21"/>
    </row>
    <row r="6" spans="1:7" ht="17.399999999999999" customHeight="1" x14ac:dyDescent="0.35">
      <c r="A6" s="47" t="s">
        <v>7</v>
      </c>
      <c r="B6" s="48" t="s">
        <v>8</v>
      </c>
      <c r="C6" s="49"/>
      <c r="D6" s="49"/>
      <c r="E6" s="49"/>
      <c r="F6" s="50"/>
    </row>
    <row r="7" spans="1:7" ht="31" x14ac:dyDescent="0.35">
      <c r="A7" s="23">
        <v>1</v>
      </c>
      <c r="B7" s="5" t="s">
        <v>9</v>
      </c>
      <c r="C7" s="26" t="s">
        <v>10</v>
      </c>
      <c r="D7" s="25">
        <f>9*6</f>
        <v>54</v>
      </c>
      <c r="E7" s="22"/>
      <c r="F7" s="28"/>
    </row>
    <row r="8" spans="1:7" ht="32.15" customHeight="1" x14ac:dyDescent="0.35">
      <c r="A8" s="23">
        <v>2</v>
      </c>
      <c r="B8" s="5" t="s">
        <v>51</v>
      </c>
      <c r="C8" s="26" t="s">
        <v>11</v>
      </c>
      <c r="D8" s="25">
        <f>18.4*0.8*0.6</f>
        <v>8.831999999999999</v>
      </c>
      <c r="E8" s="22"/>
      <c r="F8" s="28"/>
    </row>
    <row r="9" spans="1:7" s="70" customFormat="1" ht="46.5" x14ac:dyDescent="0.35">
      <c r="A9" s="23">
        <v>3</v>
      </c>
      <c r="B9" s="66" t="s">
        <v>52</v>
      </c>
      <c r="C9" s="67" t="s">
        <v>11</v>
      </c>
      <c r="D9" s="68">
        <f>18.4*1.1*0.4</f>
        <v>8.0960000000000001</v>
      </c>
      <c r="E9" s="69"/>
      <c r="F9" s="28"/>
    </row>
    <row r="10" spans="1:7" ht="46.5" x14ac:dyDescent="0.35">
      <c r="A10" s="23">
        <v>4</v>
      </c>
      <c r="B10" s="5" t="s">
        <v>53</v>
      </c>
      <c r="C10" s="26" t="s">
        <v>11</v>
      </c>
      <c r="D10" s="25">
        <f>((5.45*2)+(2.5*3))*(0.4*0.2)</f>
        <v>1.4720000000000002</v>
      </c>
      <c r="E10" s="22"/>
      <c r="F10" s="28"/>
    </row>
    <row r="11" spans="1:7" s="70" customFormat="1" ht="39" customHeight="1" x14ac:dyDescent="0.35">
      <c r="A11" s="23">
        <v>5</v>
      </c>
      <c r="B11" s="66" t="s">
        <v>39</v>
      </c>
      <c r="C11" s="67" t="s">
        <v>11</v>
      </c>
      <c r="D11" s="68">
        <f>((2.6*2.6)+(1.6*2.6))*0.4</f>
        <v>4.3680000000000012</v>
      </c>
      <c r="E11" s="69"/>
      <c r="F11" s="28"/>
    </row>
    <row r="12" spans="1:7" ht="51.5" customHeight="1" thickBot="1" x14ac:dyDescent="0.4">
      <c r="A12" s="23">
        <v>6</v>
      </c>
      <c r="B12" s="12" t="s">
        <v>54</v>
      </c>
      <c r="C12" s="30" t="s">
        <v>11</v>
      </c>
      <c r="D12" s="25">
        <f>3.3*5.45*0.1</f>
        <v>1.7985</v>
      </c>
      <c r="E12" s="24"/>
      <c r="F12" s="28"/>
    </row>
    <row r="13" spans="1:7" ht="17.149999999999999" customHeight="1" thickBot="1" x14ac:dyDescent="0.4">
      <c r="A13" s="107" t="s">
        <v>12</v>
      </c>
      <c r="B13" s="103"/>
      <c r="C13" s="103"/>
      <c r="D13" s="103"/>
      <c r="E13" s="104"/>
      <c r="F13" s="34">
        <f>SUM(F7:F12)</f>
        <v>0</v>
      </c>
    </row>
    <row r="14" spans="1:7" ht="31" x14ac:dyDescent="0.35">
      <c r="A14" s="41" t="s">
        <v>13</v>
      </c>
      <c r="B14" s="42" t="s">
        <v>14</v>
      </c>
      <c r="C14" s="43"/>
      <c r="D14" s="43"/>
      <c r="E14" s="43"/>
      <c r="F14" s="44"/>
    </row>
    <row r="15" spans="1:7" ht="31" x14ac:dyDescent="0.35">
      <c r="A15" s="11">
        <v>1</v>
      </c>
      <c r="B15" s="5" t="s">
        <v>35</v>
      </c>
      <c r="C15" s="26" t="s">
        <v>10</v>
      </c>
      <c r="D15" s="25">
        <f>((5.45*2)+(2.9*3))*3.4</f>
        <v>66.64</v>
      </c>
      <c r="E15" s="22"/>
      <c r="F15" s="61"/>
    </row>
    <row r="16" spans="1:7" ht="47" thickBot="1" x14ac:dyDescent="0.4">
      <c r="A16" s="11">
        <v>2</v>
      </c>
      <c r="B16" s="5" t="s">
        <v>40</v>
      </c>
      <c r="C16" s="26" t="s">
        <v>11</v>
      </c>
      <c r="D16" s="25">
        <f>((2*5.45)+(3*2.9))*0.2*0.2</f>
        <v>0.78400000000000014</v>
      </c>
      <c r="E16" s="22"/>
      <c r="F16" s="61"/>
    </row>
    <row r="17" spans="1:10" ht="18" customHeight="1" thickBot="1" x14ac:dyDescent="0.4">
      <c r="A17" s="105" t="s">
        <v>12</v>
      </c>
      <c r="B17" s="106"/>
      <c r="C17" s="106"/>
      <c r="D17" s="106"/>
      <c r="E17" s="108"/>
      <c r="F17" s="39">
        <f>SUM(F15:F16)</f>
        <v>0</v>
      </c>
    </row>
    <row r="18" spans="1:10" ht="15.5" x14ac:dyDescent="0.35">
      <c r="A18" s="45" t="s">
        <v>16</v>
      </c>
      <c r="B18" s="42" t="s">
        <v>17</v>
      </c>
      <c r="C18" s="43"/>
      <c r="D18" s="43"/>
      <c r="E18" s="43"/>
      <c r="F18" s="46"/>
    </row>
    <row r="19" spans="1:10" ht="80" customHeight="1" x14ac:dyDescent="0.35">
      <c r="A19" s="23">
        <v>1</v>
      </c>
      <c r="B19" s="5" t="s">
        <v>36</v>
      </c>
      <c r="C19" s="26" t="s">
        <v>10</v>
      </c>
      <c r="D19" s="25">
        <v>30</v>
      </c>
      <c r="E19" s="22"/>
      <c r="F19" s="29"/>
    </row>
    <row r="20" spans="1:10" ht="33" customHeight="1" x14ac:dyDescent="0.35">
      <c r="A20" s="23">
        <v>2</v>
      </c>
      <c r="B20" s="5" t="s">
        <v>33</v>
      </c>
      <c r="C20" s="26" t="s">
        <v>18</v>
      </c>
      <c r="D20" s="25">
        <f>(6.25*2) +(4.1*2)</f>
        <v>20.7</v>
      </c>
      <c r="E20" s="22"/>
      <c r="F20" s="29"/>
    </row>
    <row r="21" spans="1:10" ht="62.5" thickBot="1" x14ac:dyDescent="0.4">
      <c r="A21" s="23">
        <v>3</v>
      </c>
      <c r="B21" s="5" t="s">
        <v>41</v>
      </c>
      <c r="C21" s="26" t="s">
        <v>10</v>
      </c>
      <c r="D21" s="25">
        <f>(3*3)+(2*3)</f>
        <v>15</v>
      </c>
      <c r="E21" s="22"/>
      <c r="F21" s="29"/>
    </row>
    <row r="22" spans="1:10" ht="17.399999999999999" customHeight="1" thickBot="1" x14ac:dyDescent="0.4">
      <c r="A22" s="105" t="s">
        <v>12</v>
      </c>
      <c r="B22" s="106"/>
      <c r="C22" s="106"/>
      <c r="D22" s="106"/>
      <c r="E22" s="108"/>
      <c r="F22" s="34">
        <f>SUM(F19:F21)</f>
        <v>0</v>
      </c>
    </row>
    <row r="23" spans="1:10" ht="15.5" x14ac:dyDescent="0.35">
      <c r="A23" s="45" t="s">
        <v>19</v>
      </c>
      <c r="B23" s="42" t="s">
        <v>20</v>
      </c>
      <c r="C23" s="43"/>
      <c r="D23" s="43"/>
      <c r="E23" s="43"/>
      <c r="F23" s="46"/>
    </row>
    <row r="24" spans="1:10" ht="48.65" customHeight="1" x14ac:dyDescent="0.35">
      <c r="A24" s="23">
        <v>1</v>
      </c>
      <c r="B24" s="5" t="s">
        <v>21</v>
      </c>
      <c r="C24" s="26" t="s">
        <v>10</v>
      </c>
      <c r="D24" s="25">
        <f>(((2*5.45)+(2*3.3)+(2.9*4)+(5*2))*(3.4))-((1.2*1.2*4)-(2.1*1*4))+(0.5*17.5)</f>
        <v>144.32999999999998</v>
      </c>
      <c r="E24" s="22"/>
      <c r="F24" s="29"/>
      <c r="J24" s="71"/>
    </row>
    <row r="25" spans="1:10" ht="82" customHeight="1" x14ac:dyDescent="0.35">
      <c r="A25" s="23">
        <v>2</v>
      </c>
      <c r="B25" s="5" t="s">
        <v>42</v>
      </c>
      <c r="C25" s="26" t="s">
        <v>10</v>
      </c>
      <c r="D25" s="25">
        <f>D24+(3*3)+(3*2)</f>
        <v>159.32999999999998</v>
      </c>
      <c r="E25" s="22"/>
      <c r="F25" s="29"/>
    </row>
    <row r="26" spans="1:10" ht="81.650000000000006" customHeight="1" thickBot="1" x14ac:dyDescent="0.4">
      <c r="A26" s="23">
        <v>3</v>
      </c>
      <c r="B26" s="12" t="s">
        <v>34</v>
      </c>
      <c r="C26" s="26" t="s">
        <v>10</v>
      </c>
      <c r="D26" s="25">
        <f>(3*3)+(3*2)+(1.5*1.5)</f>
        <v>17.25</v>
      </c>
      <c r="E26" s="24"/>
      <c r="F26" s="29"/>
    </row>
    <row r="27" spans="1:10" ht="18.649999999999999" customHeight="1" thickBot="1" x14ac:dyDescent="0.4">
      <c r="A27" s="107" t="s">
        <v>12</v>
      </c>
      <c r="B27" s="103"/>
      <c r="C27" s="103"/>
      <c r="D27" s="103"/>
      <c r="E27" s="104"/>
      <c r="F27" s="34">
        <f>SUM(F24:F26)</f>
        <v>0</v>
      </c>
    </row>
    <row r="28" spans="1:10" ht="15.5" x14ac:dyDescent="0.35">
      <c r="A28" s="51" t="s">
        <v>22</v>
      </c>
      <c r="B28" s="52" t="s">
        <v>23</v>
      </c>
      <c r="C28" s="53"/>
      <c r="D28" s="53"/>
      <c r="E28" s="53"/>
      <c r="F28" s="54"/>
    </row>
    <row r="29" spans="1:10" ht="46.5" x14ac:dyDescent="0.35">
      <c r="A29" s="14">
        <v>1</v>
      </c>
      <c r="B29" s="12" t="s">
        <v>46</v>
      </c>
      <c r="C29" s="30" t="s">
        <v>15</v>
      </c>
      <c r="D29" s="32">
        <v>2</v>
      </c>
      <c r="E29" s="24"/>
      <c r="F29" s="31"/>
    </row>
    <row r="30" spans="1:10" ht="47" thickBot="1" x14ac:dyDescent="0.4">
      <c r="A30" s="11">
        <v>2</v>
      </c>
      <c r="B30" s="5" t="s">
        <v>47</v>
      </c>
      <c r="C30" s="26" t="s">
        <v>15</v>
      </c>
      <c r="D30" s="25">
        <v>2</v>
      </c>
      <c r="E30" s="22"/>
      <c r="F30" s="31"/>
    </row>
    <row r="31" spans="1:10" ht="20.399999999999999" customHeight="1" thickBot="1" x14ac:dyDescent="0.4">
      <c r="A31" s="105" t="s">
        <v>12</v>
      </c>
      <c r="B31" s="106"/>
      <c r="C31" s="106"/>
      <c r="D31" s="106"/>
      <c r="E31" s="106"/>
      <c r="F31" s="34">
        <f>SUM(F29:F30)</f>
        <v>0</v>
      </c>
    </row>
    <row r="32" spans="1:10" ht="15.5" x14ac:dyDescent="0.35">
      <c r="A32" s="47" t="s">
        <v>24</v>
      </c>
      <c r="B32" s="48" t="s">
        <v>25</v>
      </c>
      <c r="C32" s="49"/>
      <c r="D32" s="49"/>
      <c r="E32" s="49"/>
      <c r="F32" s="55"/>
    </row>
    <row r="33" spans="1:6" ht="78" thickBot="1" x14ac:dyDescent="0.4">
      <c r="A33" s="13">
        <v>1</v>
      </c>
      <c r="B33" s="15" t="s">
        <v>43</v>
      </c>
      <c r="C33" s="27" t="s">
        <v>26</v>
      </c>
      <c r="D33" s="27">
        <v>1</v>
      </c>
      <c r="E33" s="27"/>
      <c r="F33" s="33"/>
    </row>
    <row r="34" spans="1:6" ht="22.5" customHeight="1" thickBot="1" x14ac:dyDescent="0.4">
      <c r="A34" s="107" t="s">
        <v>12</v>
      </c>
      <c r="B34" s="103"/>
      <c r="C34" s="103"/>
      <c r="D34" s="103"/>
      <c r="E34" s="104"/>
      <c r="F34" s="36">
        <f>F33</f>
        <v>0</v>
      </c>
    </row>
    <row r="35" spans="1:6" ht="15.5" x14ac:dyDescent="0.35">
      <c r="A35" s="56" t="s">
        <v>27</v>
      </c>
      <c r="B35" s="57" t="s">
        <v>44</v>
      </c>
      <c r="C35" s="58"/>
      <c r="D35" s="58"/>
      <c r="E35" s="58"/>
      <c r="F35" s="59"/>
    </row>
    <row r="36" spans="1:6" ht="62" x14ac:dyDescent="0.35">
      <c r="A36" s="27">
        <v>1</v>
      </c>
      <c r="B36" s="15" t="s">
        <v>45</v>
      </c>
      <c r="C36" s="27" t="s">
        <v>15</v>
      </c>
      <c r="D36" s="27">
        <v>1</v>
      </c>
      <c r="E36" s="27"/>
      <c r="F36" s="35"/>
    </row>
    <row r="37" spans="1:6" ht="47" thickBot="1" x14ac:dyDescent="0.4">
      <c r="A37" s="16">
        <v>2</v>
      </c>
      <c r="B37" s="17" t="s">
        <v>50</v>
      </c>
      <c r="C37" s="18" t="s">
        <v>28</v>
      </c>
      <c r="D37" s="18">
        <v>1</v>
      </c>
      <c r="E37" s="18"/>
      <c r="F37" s="35"/>
    </row>
    <row r="38" spans="1:6" ht="17.399999999999999" customHeight="1" thickBot="1" x14ac:dyDescent="0.4">
      <c r="A38" s="101" t="s">
        <v>12</v>
      </c>
      <c r="B38" s="102"/>
      <c r="C38" s="103"/>
      <c r="D38" s="103"/>
      <c r="E38" s="104"/>
      <c r="F38" s="36">
        <f>SUM(F36:F37)</f>
        <v>0</v>
      </c>
    </row>
    <row r="39" spans="1:6" ht="19" thickBot="1" x14ac:dyDescent="0.4">
      <c r="A39" s="64"/>
      <c r="B39" s="65" t="s">
        <v>29</v>
      </c>
      <c r="C39" s="37"/>
      <c r="D39" s="37"/>
      <c r="E39" s="38"/>
      <c r="F39" s="73">
        <f>SUM(F13+F17+F22+F27+F31+F34+F38)</f>
        <v>0</v>
      </c>
    </row>
    <row r="40" spans="1:6" x14ac:dyDescent="0.35">
      <c r="A40" s="63"/>
      <c r="B40" s="63"/>
    </row>
    <row r="41" spans="1:6" x14ac:dyDescent="0.35">
      <c r="F41" s="40"/>
    </row>
  </sheetData>
  <mergeCells count="9">
    <mergeCell ref="A38:E38"/>
    <mergeCell ref="A31:E31"/>
    <mergeCell ref="A27:E27"/>
    <mergeCell ref="A22:E22"/>
    <mergeCell ref="A1:F1"/>
    <mergeCell ref="A2:B2"/>
    <mergeCell ref="A34:E34"/>
    <mergeCell ref="A17:E17"/>
    <mergeCell ref="A13:E13"/>
  </mergeCells>
  <phoneticPr fontId="14"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879D7-3E40-4129-BCB7-B515FBD83669}">
  <dimension ref="A1:F12"/>
  <sheetViews>
    <sheetView topLeftCell="B10" zoomScale="120" zoomScaleNormal="120" workbookViewId="0">
      <selection sqref="A1:F12"/>
    </sheetView>
  </sheetViews>
  <sheetFormatPr defaultRowHeight="14.5" x14ac:dyDescent="0.35"/>
  <cols>
    <col min="1" max="1" width="7.81640625" customWidth="1"/>
    <col min="2" max="2" width="75.54296875" customWidth="1"/>
    <col min="3" max="3" width="12.54296875" customWidth="1"/>
    <col min="4" max="4" width="12.1796875" customWidth="1"/>
    <col min="5" max="5" width="34.453125" customWidth="1"/>
    <col min="6" max="6" width="23.54296875" customWidth="1"/>
    <col min="7" max="7" width="0" hidden="1" customWidth="1"/>
    <col min="10" max="10" width="10.453125" bestFit="1" customWidth="1"/>
  </cols>
  <sheetData>
    <row r="1" spans="1:6" ht="15" thickBot="1" x14ac:dyDescent="0.4">
      <c r="A1" s="74"/>
      <c r="B1" s="75" t="s">
        <v>55</v>
      </c>
      <c r="C1" s="76" t="s">
        <v>56</v>
      </c>
      <c r="D1" s="113" t="s">
        <v>57</v>
      </c>
      <c r="E1" s="114"/>
      <c r="F1" s="115"/>
    </row>
    <row r="2" spans="1:6" ht="15" thickBot="1" x14ac:dyDescent="0.4">
      <c r="A2" s="74"/>
      <c r="B2" s="77" t="s">
        <v>58</v>
      </c>
      <c r="C2" s="117"/>
      <c r="D2" s="118"/>
      <c r="E2" s="119"/>
      <c r="F2" s="116"/>
    </row>
    <row r="3" spans="1:6" ht="19.5" thickBot="1" x14ac:dyDescent="0.4">
      <c r="A3" s="78" t="s">
        <v>0</v>
      </c>
      <c r="B3" s="78" t="s">
        <v>49</v>
      </c>
      <c r="C3" s="79"/>
      <c r="D3" s="80"/>
      <c r="E3" s="80"/>
      <c r="F3" s="81"/>
    </row>
    <row r="4" spans="1:6" ht="36" x14ac:dyDescent="0.35">
      <c r="A4" s="82" t="s">
        <v>59</v>
      </c>
      <c r="B4" s="82" t="s">
        <v>60</v>
      </c>
      <c r="C4" s="83" t="s">
        <v>61</v>
      </c>
      <c r="D4" s="84" t="s">
        <v>62</v>
      </c>
      <c r="E4" s="85" t="s">
        <v>63</v>
      </c>
      <c r="F4" s="86" t="s">
        <v>64</v>
      </c>
    </row>
    <row r="5" spans="1:6" ht="18" x14ac:dyDescent="0.35">
      <c r="A5" s="87">
        <v>1</v>
      </c>
      <c r="B5" s="88" t="s">
        <v>65</v>
      </c>
      <c r="C5" s="89"/>
      <c r="D5" s="89"/>
      <c r="E5" s="90"/>
      <c r="F5" s="91"/>
    </row>
    <row r="6" spans="1:6" ht="108" x14ac:dyDescent="0.35">
      <c r="A6" s="87">
        <v>1.1000000000000001</v>
      </c>
      <c r="B6" s="92" t="s">
        <v>66</v>
      </c>
      <c r="C6" s="93" t="s">
        <v>18</v>
      </c>
      <c r="D6" s="93">
        <v>63</v>
      </c>
      <c r="E6" s="94"/>
      <c r="F6" s="95"/>
    </row>
    <row r="7" spans="1:6" ht="36" x14ac:dyDescent="0.35">
      <c r="A7" s="87">
        <v>1.2</v>
      </c>
      <c r="B7" s="92" t="s">
        <v>67</v>
      </c>
      <c r="C7" s="93" t="s">
        <v>11</v>
      </c>
      <c r="D7" s="93">
        <f>42*0.4*0.4</f>
        <v>6.7200000000000006</v>
      </c>
      <c r="E7" s="94"/>
      <c r="F7" s="95"/>
    </row>
    <row r="8" spans="1:6" ht="144" x14ac:dyDescent="0.35">
      <c r="A8" s="87">
        <v>1.3</v>
      </c>
      <c r="B8" s="89" t="s">
        <v>68</v>
      </c>
      <c r="C8" s="93" t="s">
        <v>69</v>
      </c>
      <c r="D8" s="96">
        <f>(63-1.5)/1.5 +(2*2)</f>
        <v>45</v>
      </c>
      <c r="E8" s="94"/>
      <c r="F8" s="95"/>
    </row>
    <row r="9" spans="1:6" ht="54" x14ac:dyDescent="0.35">
      <c r="A9" s="87">
        <v>1.4</v>
      </c>
      <c r="B9" s="89" t="s">
        <v>70</v>
      </c>
      <c r="C9" s="93" t="s">
        <v>11</v>
      </c>
      <c r="D9" s="96">
        <f>62*0.15*0.15</f>
        <v>1.3949999999999998</v>
      </c>
      <c r="E9" s="94"/>
      <c r="F9" s="95"/>
    </row>
    <row r="10" spans="1:6" ht="36" x14ac:dyDescent="0.35">
      <c r="A10" s="87">
        <v>1.5</v>
      </c>
      <c r="B10" s="92" t="s">
        <v>71</v>
      </c>
      <c r="C10" s="93" t="s">
        <v>69</v>
      </c>
      <c r="D10" s="96">
        <v>1</v>
      </c>
      <c r="E10" s="94"/>
      <c r="F10" s="95"/>
    </row>
    <row r="11" spans="1:6" ht="72" x14ac:dyDescent="0.35">
      <c r="A11" s="87">
        <v>1.6</v>
      </c>
      <c r="B11" s="92" t="s">
        <v>72</v>
      </c>
      <c r="C11" s="97" t="s">
        <v>18</v>
      </c>
      <c r="D11" s="96">
        <f>63-1</f>
        <v>62</v>
      </c>
      <c r="E11" s="94"/>
      <c r="F11" s="95"/>
    </row>
    <row r="12" spans="1:6" ht="18" x14ac:dyDescent="0.35">
      <c r="A12" s="120" t="s">
        <v>73</v>
      </c>
      <c r="B12" s="121"/>
      <c r="C12" s="98"/>
      <c r="D12" s="98"/>
      <c r="E12" s="99"/>
      <c r="F12" s="100"/>
    </row>
  </sheetData>
  <mergeCells count="4">
    <mergeCell ref="D1:E1"/>
    <mergeCell ref="F1:F2"/>
    <mergeCell ref="C2:E2"/>
    <mergeCell ref="A12:B1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6"/>
  <sheetViews>
    <sheetView workbookViewId="0">
      <selection activeCell="C6" sqref="C6"/>
    </sheetView>
  </sheetViews>
  <sheetFormatPr defaultRowHeight="14.5" x14ac:dyDescent="0.35"/>
  <cols>
    <col min="1" max="1" width="8.6328125" customWidth="1"/>
    <col min="2" max="2" width="63.36328125" customWidth="1"/>
    <col min="3" max="3" width="18.54296875" customWidth="1"/>
  </cols>
  <sheetData>
    <row r="1" spans="1:3" x14ac:dyDescent="0.35">
      <c r="A1" s="122" t="s">
        <v>74</v>
      </c>
      <c r="B1" s="123"/>
      <c r="C1" s="123"/>
    </row>
    <row r="2" spans="1:3" ht="36.5" customHeight="1" x14ac:dyDescent="0.35">
      <c r="A2" s="124"/>
      <c r="B2" s="124"/>
      <c r="C2" s="124"/>
    </row>
    <row r="3" spans="1:3" ht="19" x14ac:dyDescent="0.55000000000000004">
      <c r="A3" s="3" t="s">
        <v>1</v>
      </c>
      <c r="B3" s="19" t="s">
        <v>30</v>
      </c>
      <c r="C3" s="4" t="s">
        <v>31</v>
      </c>
    </row>
    <row r="4" spans="1:3" ht="38" x14ac:dyDescent="0.55000000000000004">
      <c r="A4" s="3">
        <v>1</v>
      </c>
      <c r="B4" s="72" t="s">
        <v>48</v>
      </c>
      <c r="C4" s="4">
        <f>'Caretaker''s Room'!F39</f>
        <v>0</v>
      </c>
    </row>
    <row r="5" spans="1:3" ht="37" customHeight="1" x14ac:dyDescent="0.55000000000000004">
      <c r="A5" s="3">
        <v>2</v>
      </c>
      <c r="B5" s="72" t="s">
        <v>75</v>
      </c>
      <c r="C5" s="4">
        <f>'Farah Omar H.f Fence'!$F$12</f>
        <v>0</v>
      </c>
    </row>
    <row r="6" spans="1:3" ht="19.5" thickBot="1" x14ac:dyDescent="0.6">
      <c r="A6" s="125" t="s">
        <v>32</v>
      </c>
      <c r="B6" s="126"/>
      <c r="C6" s="20">
        <f>C5</f>
        <v>0</v>
      </c>
    </row>
  </sheetData>
  <mergeCells count="2">
    <mergeCell ref="A1:C2"/>
    <mergeCell ref="A6:B6"/>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8FB748-CFF3-47C2-80E3-1ADEF2EC4D12}">
  <ds:schemaRefs>
    <ds:schemaRef ds:uri="http://schemas.microsoft.com/office/2006/metadata/properties"/>
    <ds:schemaRef ds:uri="http://schemas.microsoft.com/office/infopath/2007/PartnerControls"/>
    <ds:schemaRef ds:uri="7aa783e9-3e54-43be-8dc5-2174fac34f2e"/>
  </ds:schemaRefs>
</ds:datastoreItem>
</file>

<file path=customXml/itemProps2.xml><?xml version="1.0" encoding="utf-8"?>
<ds:datastoreItem xmlns:ds="http://schemas.openxmlformats.org/officeDocument/2006/customXml" ds:itemID="{CEC75B93-46B5-4FDE-9ACA-4DC3B75C3D80}">
  <ds:schemaRefs>
    <ds:schemaRef ds:uri="http://schemas.microsoft.com/sharepoint/v3/contenttype/forms"/>
  </ds:schemaRefs>
</ds:datastoreItem>
</file>

<file path=customXml/itemProps3.xml><?xml version="1.0" encoding="utf-8"?>
<ds:datastoreItem xmlns:ds="http://schemas.openxmlformats.org/officeDocument/2006/customXml" ds:itemID="{A45A4E34-049C-4522-9637-D396B3D477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Caretaker's Room</vt:lpstr>
      <vt:lpstr>Farah Omar H.f Fence</vt:lpstr>
      <vt:lpstr>Summary 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Yahye Ali</dc:creator>
  <cp:keywords/>
  <dc:description/>
  <cp:lastModifiedBy>Ismaaciil Ismaaciil</cp:lastModifiedBy>
  <cp:revision/>
  <dcterms:created xsi:type="dcterms:W3CDTF">2022-08-20T14:51:08Z</dcterms:created>
  <dcterms:modified xsi:type="dcterms:W3CDTF">2025-07-21T05:35:16Z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