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User\Desktop\Sowasdip\Gorayo Awl Earth Dam 2025\"/>
    </mc:Choice>
  </mc:AlternateContent>
  <xr:revisionPtr revIDLastSave="0" documentId="8_{7CAC6673-B856-428C-B7DB-3DC74F949F41}" xr6:coauthVersionLast="47" xr6:coauthVersionMax="47" xr10:uidLastSave="{00000000-0000-0000-0000-000000000000}"/>
  <bookViews>
    <workbookView xWindow="-120" yWindow="-120" windowWidth="20730" windowHeight="11160" tabRatio="861" xr2:uid="{00000000-000D-0000-FFFF-FFFF00000000}"/>
  </bookViews>
  <sheets>
    <sheet name="Tender Doc_GoroyoCawl Earth Dam" sheetId="25"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49" i="25" l="1"/>
  <c r="F89" i="25"/>
  <c r="F88" i="25"/>
  <c r="F87" i="25"/>
  <c r="F86" i="25"/>
  <c r="D84" i="25"/>
  <c r="D82" i="25"/>
  <c r="D83" i="25" s="1"/>
  <c r="F83" i="25" s="1"/>
  <c r="D81" i="25"/>
  <c r="F81" i="25" s="1"/>
  <c r="D80" i="25"/>
  <c r="F80" i="25" s="1"/>
  <c r="D79" i="25"/>
  <c r="F79" i="25" s="1"/>
  <c r="D78" i="25"/>
  <c r="F78" i="25" s="1"/>
  <c r="D77" i="25"/>
  <c r="F77" i="25" s="1"/>
  <c r="D76" i="25"/>
  <c r="F76" i="25" s="1"/>
  <c r="D75" i="25"/>
  <c r="F75" i="25" s="1"/>
  <c r="F39" i="25"/>
  <c r="F244" i="25"/>
  <c r="D254" i="25" s="1"/>
  <c r="F219" i="25"/>
  <c r="A212" i="25"/>
  <c r="A213" i="25" s="1"/>
  <c r="A214" i="25" s="1"/>
  <c r="A215" i="25" s="1"/>
  <c r="A216" i="25" s="1"/>
  <c r="A217" i="25" s="1"/>
  <c r="A218" i="25" s="1"/>
  <c r="D202" i="25"/>
  <c r="D201" i="25"/>
  <c r="A199" i="25"/>
  <c r="A200" i="25" s="1"/>
  <c r="A201" i="25" s="1"/>
  <c r="A202" i="25" s="1"/>
  <c r="A203" i="25" s="1"/>
  <c r="A204" i="25" s="1"/>
  <c r="A205" i="25" s="1"/>
  <c r="A206" i="25" s="1"/>
  <c r="F208" i="25"/>
  <c r="F192" i="25"/>
  <c r="D252" i="25" s="1"/>
  <c r="D127" i="25"/>
  <c r="F130" i="25" s="1"/>
  <c r="D251" i="25" s="1"/>
  <c r="F121" i="25"/>
  <c r="D250" i="25" s="1"/>
  <c r="A115" i="25"/>
  <c r="A116" i="25" s="1"/>
  <c r="A117" i="25" s="1"/>
  <c r="A118" i="25" s="1"/>
  <c r="A119" i="25" s="1"/>
  <c r="A120" i="25" s="1"/>
  <c r="A105" i="25"/>
  <c r="A106" i="25" s="1"/>
  <c r="A107" i="25" s="1"/>
  <c r="A108" i="25" s="1"/>
  <c r="A109" i="25" s="1"/>
  <c r="A110" i="25" s="1"/>
  <c r="A111" i="25" s="1"/>
  <c r="A112" i="25" s="1"/>
  <c r="A113" i="25" s="1"/>
  <c r="A114" i="25" s="1"/>
  <c r="A97" i="25"/>
  <c r="A98" i="25" s="1"/>
  <c r="A99" i="25" s="1"/>
  <c r="A100" i="25" s="1"/>
  <c r="A101" i="25" s="1"/>
  <c r="A102" i="25" s="1"/>
  <c r="A103" i="25" s="1"/>
  <c r="A104" i="25" s="1"/>
  <c r="D46" i="25"/>
  <c r="D45" i="25"/>
  <c r="F71" i="25" s="1"/>
  <c r="D248" i="25" s="1"/>
  <c r="D38" i="25"/>
  <c r="D37" i="25"/>
  <c r="D35" i="25"/>
  <c r="D34" i="25"/>
  <c r="D32" i="25"/>
  <c r="D30" i="25"/>
  <c r="D29" i="25"/>
  <c r="D28" i="25"/>
  <c r="D27" i="25"/>
  <c r="D25" i="25"/>
  <c r="D24" i="25"/>
  <c r="D23" i="25"/>
  <c r="D21" i="25"/>
  <c r="D18" i="25"/>
  <c r="D17" i="25"/>
  <c r="D16" i="25"/>
  <c r="D14" i="25"/>
  <c r="D13" i="25"/>
  <c r="D8" i="25"/>
  <c r="D85" i="25" l="1"/>
  <c r="F85" i="25" s="1"/>
  <c r="F82" i="25"/>
  <c r="F84" i="25"/>
  <c r="D247" i="25"/>
  <c r="F220" i="25"/>
  <c r="D253" i="25" s="1"/>
  <c r="F90" i="25" l="1"/>
  <c r="D255" i="25"/>
</calcChain>
</file>

<file path=xl/sharedStrings.xml><?xml version="1.0" encoding="utf-8"?>
<sst xmlns="http://schemas.openxmlformats.org/spreadsheetml/2006/main" count="529" uniqueCount="331">
  <si>
    <t>No</t>
  </si>
  <si>
    <t>Unit</t>
  </si>
  <si>
    <t>m</t>
  </si>
  <si>
    <t>kg</t>
  </si>
  <si>
    <t>Qty</t>
  </si>
  <si>
    <t>Mobilization and demobilization to and from project site.</t>
  </si>
  <si>
    <t>Lump Sum</t>
  </si>
  <si>
    <t>Set</t>
  </si>
  <si>
    <t>m³</t>
  </si>
  <si>
    <t>Excavation including maintaining and supporting sides and keeping free from water, mud and fallen materials by bailing, pumping or otherwise</t>
  </si>
  <si>
    <t xml:space="preserve">Earth work : Excavation and Backfilling </t>
  </si>
  <si>
    <t>Pipe &amp; fittings supply, laying and jointing (supply, transport to site, store including jointing materials, complete set of galvanized bolts washers, nuts and appropriate gaskets, packing, jointing glue etc., as applicable. Cost includes laying and joining. All diameters are nominal)</t>
  </si>
  <si>
    <t xml:space="preserve">Supply and Install fittings </t>
  </si>
  <si>
    <t>2.4.1</t>
  </si>
  <si>
    <t>2.4.2</t>
  </si>
  <si>
    <t xml:space="preserve">2" GI Tee, female threaded </t>
  </si>
  <si>
    <t>2.4.3</t>
  </si>
  <si>
    <t xml:space="preserve">2" GI nipple, male threaded </t>
  </si>
  <si>
    <t>2.4.4</t>
  </si>
  <si>
    <t>2.4.5</t>
  </si>
  <si>
    <t xml:space="preserve">GI-uPVC adaptor, OD 63mm to 2" female threaded-spigot  </t>
  </si>
  <si>
    <t xml:space="preserve">2"-1" GI Reducer, M/F threaded </t>
  </si>
  <si>
    <t xml:space="preserve">GI-uPVC adaptor, OD 63mm to 2" female threaded -push fit socket </t>
  </si>
  <si>
    <t xml:space="preserve">1" GI nipple, male threaded </t>
  </si>
  <si>
    <t xml:space="preserve">1" DCI gate valve, female threaded </t>
  </si>
  <si>
    <t xml:space="preserve">1" DCI water meter, female threaded </t>
  </si>
  <si>
    <t xml:space="preserve">1" GI elbows 90 degrees </t>
  </si>
  <si>
    <t>1" GI union</t>
  </si>
  <si>
    <t>Pcs</t>
  </si>
  <si>
    <t>Manhole and Chamber Access Covers</t>
  </si>
  <si>
    <t>Excavation</t>
  </si>
  <si>
    <t>Filing</t>
  </si>
  <si>
    <t>Finishes</t>
  </si>
  <si>
    <t>1.1.1</t>
  </si>
  <si>
    <t>1.1.2</t>
  </si>
  <si>
    <t>Backfill around foundation</t>
  </si>
  <si>
    <t>1.2.1</t>
  </si>
  <si>
    <t>Treat hardcore surface with approved insecticide</t>
  </si>
  <si>
    <t>1.3.1</t>
  </si>
  <si>
    <t>1.3.2</t>
  </si>
  <si>
    <t>50mm blinding layer on hardcore surfaces</t>
  </si>
  <si>
    <t>Reinforcement</t>
  </si>
  <si>
    <t>1.4.1</t>
  </si>
  <si>
    <t>Mesh fabric reinforcement ref. No. A142 laid in floor slab with minimum 150 mm side allowance</t>
  </si>
  <si>
    <t>1.4.2</t>
  </si>
  <si>
    <t>Walling</t>
  </si>
  <si>
    <t>1.5.1</t>
  </si>
  <si>
    <t>1.6.1</t>
  </si>
  <si>
    <t>1.6.2</t>
  </si>
  <si>
    <t>1.6.3</t>
  </si>
  <si>
    <t>Water Supply System</t>
  </si>
  <si>
    <t>1.7.1</t>
  </si>
  <si>
    <t>Yard</t>
  </si>
  <si>
    <t>Prepare site by stripping top 200 mm of soil to remove all debris including sand (if any) from site and carting away spoil</t>
  </si>
  <si>
    <t>Reinforced Concrete class 25</t>
  </si>
  <si>
    <t>75mm thick floor slab with surface steel trowelled smooth</t>
  </si>
  <si>
    <t>200mm thick floor slab with surface steel trowelled smooth</t>
  </si>
  <si>
    <t>1.4.3</t>
  </si>
  <si>
    <t>200mm walls</t>
  </si>
  <si>
    <t>1.4.4</t>
  </si>
  <si>
    <t>200x50mm thickness under 200mm slab</t>
  </si>
  <si>
    <t>Reinforcement bars (all sizes) as shown on drawings</t>
  </si>
  <si>
    <t>1.5.2</t>
  </si>
  <si>
    <t>100 x 100mm open drain channel</t>
  </si>
  <si>
    <t>Floor Finishes</t>
  </si>
  <si>
    <t>Fence</t>
  </si>
  <si>
    <t>1.8.1</t>
  </si>
  <si>
    <t>1,800mm high  chain link complete with 60.3mm diameter x 4mm thick cranked CHS posts at 1,800mm centers mortised in mass concrete surround</t>
  </si>
  <si>
    <t>1.8.2</t>
  </si>
  <si>
    <t>1,800mm high x 2,100mm wide mild steel double gate including all the necessary ironmongery and 3 coats of paint (Optional)</t>
  </si>
  <si>
    <t>Gate valve chamber</t>
  </si>
  <si>
    <t>1.9.1</t>
  </si>
  <si>
    <t>1.9.1.1</t>
  </si>
  <si>
    <t>Pit excavation commencing at reduced levels depth not exceeding 1.50m deep</t>
  </si>
  <si>
    <t>1.9.1.2</t>
  </si>
  <si>
    <t>Remove surplus excavated material from site</t>
  </si>
  <si>
    <t>1.9.1.3</t>
  </si>
  <si>
    <t>1.9.2</t>
  </si>
  <si>
    <t>Mass Concrete class 20 with 20mm thick maximum aggregate size in</t>
  </si>
  <si>
    <t>1.9.2.1</t>
  </si>
  <si>
    <t>1.10.1</t>
  </si>
  <si>
    <t xml:space="preserve">150 Thick load bearing solid concrete block walling </t>
  </si>
  <si>
    <t>1.11.1</t>
  </si>
  <si>
    <t>15mm internal plaster to walls</t>
  </si>
  <si>
    <t>1.11.2</t>
  </si>
  <si>
    <t>1.12.1</t>
  </si>
  <si>
    <t>1.12.2</t>
  </si>
  <si>
    <t xml:space="preserve">3/4" diameter pipe </t>
  </si>
  <si>
    <t>1.12.3</t>
  </si>
  <si>
    <t>1.12.4</t>
  </si>
  <si>
    <t>1.12.5</t>
  </si>
  <si>
    <t>GI Nipples, 25mm diameter</t>
  </si>
  <si>
    <t>1.12.6</t>
  </si>
  <si>
    <t>1.12.7</t>
  </si>
  <si>
    <t>1.12.8</t>
  </si>
  <si>
    <t>GI Tee, 3/4" diameter, both ends female threaded</t>
  </si>
  <si>
    <t>1.12.9</t>
  </si>
  <si>
    <t>GI couplings, 25mm diameter, both ends female threaded</t>
  </si>
  <si>
    <t>1.12.10</t>
  </si>
  <si>
    <t>GI reducers, DN 40mm to DN 25mm, both ends female threaded</t>
  </si>
  <si>
    <t>1.12.11</t>
  </si>
  <si>
    <t>GI reducers, DN 25mm to 3/4", both ends female threaded</t>
  </si>
  <si>
    <t>1.12.12</t>
  </si>
  <si>
    <t>Self closing tap or faucet, 3/4"</t>
  </si>
  <si>
    <t>Concrete work</t>
  </si>
  <si>
    <t xml:space="preserve">Fence construction </t>
  </si>
  <si>
    <t xml:space="preserve"> Supply and install Gate  </t>
  </si>
  <si>
    <t>Double leaflet gate with  dimensions 2 x 1830 mm x 2075 mm and other details as shown on the standard drawings for Well site.</t>
  </si>
  <si>
    <t>1" GI cross female threaded</t>
  </si>
  <si>
    <t>Insitu concrete: class 15: mix 1:3:6</t>
  </si>
  <si>
    <t>Excavation (Provisional)</t>
  </si>
  <si>
    <t>Sawn formwork</t>
  </si>
  <si>
    <t xml:space="preserve">Formwork to edges of floor slab girth not exceeding 75mm </t>
  </si>
  <si>
    <t>Formwork to sides of walls</t>
  </si>
  <si>
    <t xml:space="preserve">50mm Thick </t>
  </si>
  <si>
    <t>400 x 400mm precast concrete cover</t>
  </si>
  <si>
    <t xml:space="preserve">Bill No 2: PIPE LINE </t>
  </si>
  <si>
    <t>Pit excavation commencing at reduced levels depth in rock and boulders not exceeding 1.50m deep as per the solar stand detailed drawing.</t>
  </si>
  <si>
    <t xml:space="preserve">Reinforced Concrete class 25 </t>
  </si>
  <si>
    <t>Concrete pad with surface steel trowelled smooth. Price shall include supply and fix formwork.</t>
  </si>
  <si>
    <t>Reinforcement bars (all sizes)</t>
  </si>
  <si>
    <t>Structural steelwork</t>
  </si>
  <si>
    <t>Supply and installation of Solar Pannels &amp; Accessories</t>
  </si>
  <si>
    <t>Connection box (ordinary, with circuit breaker)</t>
  </si>
  <si>
    <t>Variable speed drive surface pump with controller  1.5 KW</t>
  </si>
  <si>
    <t>Invertor/controller/switch</t>
  </si>
  <si>
    <t xml:space="preserve">Intake sunction pipe </t>
  </si>
  <si>
    <t>Supply and install  OD 75mm HDPE sunction pipe, PN4 between  the dam and the tank with all necessary fittitngs</t>
  </si>
  <si>
    <t>meter</t>
  </si>
  <si>
    <t>Lump sum</t>
  </si>
  <si>
    <t>Backfill foundation trenches with dry stone ruble fill and compact to satisfaction. Level the top of foundation trenches at ground level with 1:5 c/s mortar to get ready for the construction of the 400mm basement walls.</t>
  </si>
  <si>
    <t>Construct the 400mm stone masonry basement walls over the foundation leveled trenches using 1:5 c/s mortar.
Level the top of basement walls with 1:5 c/s mortar to get ready for the construction of the 150mm R.C. foundation ring beams.</t>
  </si>
  <si>
    <t>Shutter, reinforce (4D12mm longitudinal bars enclosed in 1D6mm stirrups @200mm centres) and concrete (1:2:4)
the 150mm foundation ring beams.</t>
  </si>
  <si>
    <t>Excavate the floor bed for the hardcore bed (depth= 60mm).</t>
  </si>
  <si>
    <t>Lay 200mm hardcore layer of assorted material compact thoroughly and successively to satisfaction.</t>
  </si>
  <si>
    <t>Lay 60mm concrete (1:2:4) floor.</t>
  </si>
  <si>
    <t>Construct 200mm CHBs elevation walls using 1:4 c/s mortar. Fill and level the top ot walls with crushed blocks and 1:5 c/s mortar to get ready for the 150mm R.C.top ring beams.</t>
  </si>
  <si>
    <t>Construct 100mm R.C. (1:2:4) door lintel.</t>
  </si>
  <si>
    <t>Shutter, reinforce (4D12mm longitudinal bars enclosed in 1D6mm stirrups @200mm centres) and concrete (1:2:4)
the 150mm top ring beams.</t>
  </si>
  <si>
    <t>Fix new 30 Gauge G.I. sheets on 2”X2” timber purlins on 2”x3” timber trusses and rafters. Use only roofing nails. Superpose sheets 200mm, taking care to strike the nails on the raised ribs to avoid leakage. Make sure to have the eaves lines protruding off the face of external walls 300mm.</t>
  </si>
  <si>
    <t>Over the roof sheets construct 200mm CHBs roof holding side wall using 1:4 c/s mortar. Fill and level the inclined top face to wall with crushed blocks and 1:5 c/s mortar to get ready for the construction of 50mm concrete coping.</t>
  </si>
  <si>
    <t>Construct 50mm concrete coping over the inclined top face of the roof holding wall.</t>
  </si>
  <si>
    <t>Supply and fix ordinary 4mm soft boards ceiling held by 2”x2” brandering timber and fixed to walls and trusses complete with 100mm cornice. Make 800x800 mm patterns using 10x20mm smoothened timber beadings. Paint the ceiling.</t>
  </si>
  <si>
    <t>Supply and fix one single leafed steel door (800x2000)mm painted both sides two coats anti-rust high emulsion.</t>
  </si>
  <si>
    <t>Construct the P.V. windows.</t>
  </si>
  <si>
    <t>Construct entrance sloping ramp.</t>
  </si>
  <si>
    <t>Render internal walls and door, P.V. windows shoulder walls in 12mm steel float cement plaster true to level and plumb.</t>
  </si>
  <si>
    <t>Lay 40mm new cement screed on the floor with on top cement slurry finish to goof level.</t>
  </si>
  <si>
    <t>Plaster external walls (including the gable wall).</t>
  </si>
  <si>
    <t>Plaster the concrete coping.</t>
  </si>
  <si>
    <t>Supply and install Galvanized Mild Steel pipes class "B" medium thickness with and including jointing, fittings and fixe as described</t>
  </si>
  <si>
    <t xml:space="preserve">25mm diameter inlet pipe </t>
  </si>
  <si>
    <t>25mm diameter water meter</t>
  </si>
  <si>
    <t>25mm diameter brass gate valve with wheel and head, both ends female threaded</t>
  </si>
  <si>
    <t>GI Tee, 25mm diameter, both ends female threaded</t>
  </si>
  <si>
    <t>Earthwork in excavation for foundation to a reduced level not exceeding 30cm from the natural ground level. This also includes clearing the site from any objectionable material, (Mainly animal manure)</t>
  </si>
  <si>
    <t xml:space="preserve">Supply and backfill with 15cm thick hardcore using good hard stone, well compacted and graded to contain sufficient small pieces to fill all voids. </t>
  </si>
  <si>
    <t>Supply and cast 5 cm thick blinding layer of 1:3:6  on top of the hardcore layer</t>
  </si>
  <si>
    <t xml:space="preserve">Supply and cast reinforced cement concrete slab of 10cm thick  with cement concrete 1:2:4 (1 cement : 2 clean coarse sand: 4 stone aggregate of 25mm down), reinforced with 10mm diameter mesh @ 15cm c/c including centering and shuttering complete. </t>
  </si>
  <si>
    <t>Supply and cast reinforced cement concrete side beams as per the attached drawings with cement concrete of 1:2:4 (1 cement : 2 clean coarse sand : 4 stone aggregate of 25mm down), reinforced with  6 Y12mm rebars and R6mm stirrups @20cm c/c.</t>
  </si>
  <si>
    <t>Supply and construction 20cm thick and 70cm height, hallow block partition wall with cement sand mortar 1:3, as per the attached drawings. Note: make 20cm wide openings on the bottom to allow water flow between the two champers.</t>
  </si>
  <si>
    <t>Apply two coats of cement sand plastering, 1:3 on internal and external surfaces of the partition wall and side beams. This also includes a cement sand waterproof floor screed.</t>
  </si>
  <si>
    <t>Apply two coats of white wash followed by two coats of distempering   on exterior surfaces</t>
  </si>
  <si>
    <t>Supply and fix 2 inch GI inlet pipe and gate valve complete with all necessary fittings, inside the control chamber, refer the attached drawings. Rate shall also include the provision and installation of lockable steel cover for the control chamber as per the attached drawing and instructed by the engineer.</t>
  </si>
  <si>
    <t>Earthwork in excavation for foundation to a reduced level not exceeding 20cm from the natural ground level. This also includes clearing the site from any objectionable material, (Mainly animal manure)</t>
  </si>
  <si>
    <t>Supply and construction 40cm thick masonary plat form with cement sand mortar 1:3, as per the attached drawings. Note: make 3mx3m plat form with dranaige system amd sock pit closedwide openings on the bottom to allow water flow between the two champers.</t>
  </si>
  <si>
    <t>Supply and fix 1.5" GI inlet pipe as well as support structure ,1"G.I.pipe for distribution including all fitteings such as gate valve,Reducers 1.5"-!",Sockets,niples,Unions taps for both main pipe and dictribution complete with all necessary fittings, inside the control chamber, refer the attached drawings. Rate shall also include the provision and installation of lockable steel cover for the control chamber as per the attached drawing and instructed by the engineer.</t>
  </si>
  <si>
    <t xml:space="preserve">Solar stand </t>
  </si>
  <si>
    <t>Construct 200mm CHBs side gable wall
using 1:4 c/s mortar.</t>
  </si>
  <si>
    <t>Construct (25x150)mm timber fascia boards under the eaves lines and paint.</t>
  </si>
  <si>
    <t>Whitewash all walls tow coats good lime mixed in white glue.</t>
  </si>
  <si>
    <t>Paint the roof sheets two coats anti-rust high gloss.</t>
  </si>
  <si>
    <t>m²</t>
  </si>
  <si>
    <r>
      <t xml:space="preserve">Supply and installation of sign-board with </t>
    </r>
    <r>
      <rPr>
        <b/>
        <sz val="11"/>
        <rFont val="Arial Narrow"/>
        <family val="2"/>
      </rPr>
      <t>ADRA</t>
    </r>
    <r>
      <rPr>
        <sz val="11"/>
        <rFont val="Arial Narrow"/>
        <family val="2"/>
      </rPr>
      <t xml:space="preserve"> logo</t>
    </r>
  </si>
  <si>
    <t>Supply and construct a 75cm deep rubble stone  walling in cement and sand mortar (1:3) for protection wall that will hold the plastic Polyurethane membrane sheet around the dam perimeter to fix it and not let slip when the dam is final. Follow the instructions of the engineer.</t>
  </si>
  <si>
    <t>GRAND TOTALS</t>
  </si>
  <si>
    <t>Construct a 15cm  thick mass of cast in situ concrete over the constructed 75cm rubble stone edge  protection wall and center of Polyurethane-membrane.</t>
  </si>
  <si>
    <t>Supply and construct a 30cm thick rubble stone base footing with cement and sand mortar (1:2) for the foundation of silt trap tank.</t>
  </si>
  <si>
    <t xml:space="preserve">Supply and construct a 40cm thick on top and 1m wide in the bottom of two rubble stone trapezoidal walling in cement and sand mortar (1:2) for the side external silt trap tank walls facing the dam's embankment. </t>
  </si>
  <si>
    <t xml:space="preserve">Supply and construct a 40cm thick on top and 1.4m wide in the bottom of two rubble stone trapezoidal walling in cement and sand mortar (1:2) for the side external silt trap tank walls facing the dam's inlet channel. </t>
  </si>
  <si>
    <t>Supply and cast in place 10cm plain concrete with compressive strength 250 kg/cm2 at 28 days, using sulphate resistant cement, applied below footing and masonry walls.</t>
  </si>
  <si>
    <t>Supply and Cast in situ a 10cm thick RCC Concrere inlet concrete box, the box will have  Y14 and R10 @15cm c/c as per drawings and as directed by the engineer's instructions.</t>
  </si>
  <si>
    <t>Concrete Works</t>
  </si>
  <si>
    <t xml:space="preserve">Masonry Works </t>
  </si>
  <si>
    <t>Supply and apply of Polyurethane-membrane. Each sheet shall have a thickness of 1 millimetres with overlapping as per the manufacturers standards. Extend one roll to the the berm.</t>
  </si>
  <si>
    <t>Silt Trap Finishing</t>
  </si>
  <si>
    <t>Apply  20mm thick of plastering to the internal walls of silt trap tank masonry wall.</t>
  </si>
  <si>
    <t>WTD %</t>
  </si>
  <si>
    <t>Total Bid Cost
(US$)</t>
  </si>
  <si>
    <r>
      <rPr>
        <b/>
        <sz val="11"/>
        <rFont val="Arial Narrow"/>
        <family val="2"/>
      </rPr>
      <t>Animal Trough pipes</t>
    </r>
    <r>
      <rPr>
        <sz val="11"/>
        <rFont val="Arial Narrow"/>
        <family val="2"/>
      </rPr>
      <t xml:space="preserve">: supply and install a class B 1" GI  pipe from the mains to the animal troughs </t>
    </r>
  </si>
  <si>
    <r>
      <rPr>
        <b/>
        <sz val="11"/>
        <rFont val="Arial Narrow"/>
        <family val="2"/>
      </rPr>
      <t>Man hole and chamber cover</t>
    </r>
    <r>
      <rPr>
        <sz val="11"/>
        <rFont val="Arial Narrow"/>
        <family val="2"/>
      </rPr>
      <t>:  
Supply and fix  1mx1m1.2m chamber with. single leaf manhole cover with steel  frames  complete with all fittings, shutters, hinges, locks, keys, screws and painting Mild steel  chain shall be 10mm nominal size Grade M (4) non-calibrated chain, and RCC concrete of C25, the prices includes the floor reinforced concrete block work and roof reinforced concrete block work.</t>
    </r>
  </si>
  <si>
    <t>Dam Works</t>
  </si>
  <si>
    <t xml:space="preserve">Excavate spillway channel 0.3m deep starting from the edge of the polyurethane membrane, the channel width is 8 m in the sides of the embankment, while it is 10m long beginning from the polyurethane membrane to the end of the dam as per the drawings </t>
  </si>
  <si>
    <t>m.l</t>
  </si>
  <si>
    <t>Supply and construct dry loose stone gabion walls between the masonry silt trap walls and compacted embarkment as per drawings and as directed by the engineer's instructions.</t>
  </si>
  <si>
    <t>Supply and construct dry loose stone gabion walls between the masonry spillway base and compacted embarkment as per drawings and as directed by the engineer's instructions.</t>
  </si>
  <si>
    <t>Cost/m2  (USD)</t>
  </si>
  <si>
    <t>Bill No 1: EARTH DAM</t>
  </si>
  <si>
    <r>
      <rPr>
        <b/>
        <sz val="11"/>
        <rFont val="Arial Narrow"/>
        <family val="2"/>
      </rPr>
      <t>Distribution pipeline:</t>
    </r>
    <r>
      <rPr>
        <sz val="11"/>
        <rFont val="Arial Narrow"/>
        <family val="2"/>
      </rPr>
      <t xml:space="preserve"> Supply and install  class B 1'' GI pipe with all necessary fittings from the gravity mains to the communal water point.</t>
    </r>
  </si>
  <si>
    <t>no.</t>
  </si>
  <si>
    <t>Bill No 4: CARE TAKER ROOM</t>
  </si>
  <si>
    <t>Bill No 5: FENCE</t>
  </si>
  <si>
    <t>Prepare site by stripping top 20cm of soil to remove all debris including sand (if any) from site and carting away spoil</t>
  </si>
  <si>
    <t>Excavate to reduce levels not exceeding 50cm deep average depth 30cm</t>
  </si>
  <si>
    <t xml:space="preserve">30cm thick approved hardcore filling spread, well rammed and compacted in 15cm layers to receive concrete surface bed </t>
  </si>
  <si>
    <r>
      <t>m</t>
    </r>
    <r>
      <rPr>
        <vertAlign val="superscript"/>
        <sz val="11"/>
        <rFont val="Arial Narrow"/>
        <family val="2"/>
      </rPr>
      <t>2</t>
    </r>
  </si>
  <si>
    <r>
      <t>m</t>
    </r>
    <r>
      <rPr>
        <vertAlign val="superscript"/>
        <sz val="11"/>
        <rFont val="Arial Narrow"/>
        <family val="2"/>
      </rPr>
      <t>3</t>
    </r>
  </si>
  <si>
    <r>
      <t>GI elbow 90</t>
    </r>
    <r>
      <rPr>
        <b/>
        <vertAlign val="superscript"/>
        <sz val="11"/>
        <rFont val="Arial Narrow"/>
        <family val="2"/>
      </rPr>
      <t>o</t>
    </r>
    <r>
      <rPr>
        <sz val="11"/>
        <rFont val="Arial Narrow"/>
        <family val="2"/>
      </rPr>
      <t>, 25mm diameter, both ends female threaded</t>
    </r>
  </si>
  <si>
    <t>Bill No 7: ANIMAL TROUGHS (CAMEL &amp; GOAT)</t>
  </si>
  <si>
    <t>150mm thick riprap stone grouted with cement (1:4) benching laid to falls.</t>
  </si>
  <si>
    <t>Construction of Animal Trough - 1</t>
  </si>
  <si>
    <t>Construction of Animal Trough - 2</t>
  </si>
  <si>
    <r>
      <t>m</t>
    </r>
    <r>
      <rPr>
        <vertAlign val="superscript"/>
        <sz val="11"/>
        <color indexed="8"/>
        <rFont val="Arial Narrow"/>
        <family val="2"/>
      </rPr>
      <t>2</t>
    </r>
  </si>
  <si>
    <r>
      <t>m</t>
    </r>
    <r>
      <rPr>
        <vertAlign val="superscript"/>
        <sz val="11"/>
        <color indexed="8"/>
        <rFont val="Arial Narrow"/>
        <family val="2"/>
      </rPr>
      <t>3</t>
    </r>
  </si>
  <si>
    <r>
      <t>6 mm</t>
    </r>
    <r>
      <rPr>
        <b/>
        <vertAlign val="superscript"/>
        <sz val="11"/>
        <color indexed="8"/>
        <rFont val="Arial Narrow"/>
        <family val="2"/>
      </rPr>
      <t>2</t>
    </r>
    <r>
      <rPr>
        <sz val="11"/>
        <color indexed="8"/>
        <rFont val="Arial Narrow"/>
        <family val="2"/>
      </rPr>
      <t xml:space="preserve"> twin Wire (Array to Junction Box and from Junction Box to the switch box). (all wires should be passed through conduits and using rings in its terminals)</t>
    </r>
  </si>
  <si>
    <t>Bill No 8: SOLAR SYSTEMS</t>
  </si>
  <si>
    <t>Supply and Well Compact excavated material with an average thickness of 500 mm after compaction until reaching 1.5m height, including preparing subgrade, mixing, spreading, compacting, and finishing. Including all tests required. All are according to specifications, drawings,  cross-sections, and the engineer's directions. Price includes watering, leveling, and compacting of ground (sub-base) under base coarse to min 95% according to Field Density Test</t>
  </si>
  <si>
    <t>I/N</t>
  </si>
  <si>
    <t>QTY</t>
  </si>
  <si>
    <t>Rate in USD</t>
  </si>
  <si>
    <t>Amount in USD</t>
  </si>
  <si>
    <t xml:space="preserve">  </t>
  </si>
  <si>
    <t>CONSTRUCTION OF GOROYO CAWL EARTH DAM WATER SUPPLY SYSTEM</t>
  </si>
  <si>
    <t xml:space="preserve">             Tender for Construction of the New Goroyo Cawl Earth Dam and related civil works in Goroyo Cawl village, Borama district - Somaliland     </t>
  </si>
  <si>
    <t>A</t>
  </si>
  <si>
    <t>Site Preparation and General Works</t>
  </si>
  <si>
    <t>Earth Works</t>
  </si>
  <si>
    <t>Site Clearing and grabbing dam area to an  average thickness of 0.1m by removing loose vegetation and any obstacles in the drainage area, price including carting away excavated material to a distance not exceeding 1km.</t>
  </si>
  <si>
    <r>
      <t xml:space="preserve">Bulk excavation of main reservoir in </t>
    </r>
    <r>
      <rPr>
        <b/>
        <sz val="11"/>
        <rFont val="Arial Narrow"/>
        <family val="2"/>
      </rPr>
      <t>soil/</t>
    </r>
    <r>
      <rPr>
        <sz val="11"/>
        <rFont val="Arial Narrow"/>
        <family val="2"/>
      </rPr>
      <t xml:space="preserve"> </t>
    </r>
    <r>
      <rPr>
        <b/>
        <sz val="11"/>
        <rFont val="Arial Narrow"/>
        <family val="2"/>
      </rPr>
      <t>rock</t>
    </r>
    <r>
      <rPr>
        <sz val="11"/>
        <rFont val="Arial Narrow"/>
        <family val="2"/>
      </rPr>
      <t xml:space="preserve">, use appropriate equipment, and  use excavated material to construct an embankment, the embankment will have a steady slope of 2m:1m. Compact the upstream face of the embankment with appropriate compactor/handheld as per the drawing. The dam volume is estimated to be </t>
    </r>
    <r>
      <rPr>
        <b/>
        <sz val="11"/>
        <rFont val="Arial Narrow"/>
        <family val="2"/>
      </rPr>
      <t>7,000 m3</t>
    </r>
    <r>
      <rPr>
        <sz val="11"/>
        <rFont val="Arial Narrow"/>
        <family val="2"/>
      </rPr>
      <t xml:space="preserve"> but there is existing dam which covers a volume calculated by the Consultant.</t>
    </r>
  </si>
  <si>
    <t>Coverings</t>
  </si>
  <si>
    <t>Supply, spread/in-situ  and compact  15cm thick of clay  below the membrane as per drawings.</t>
  </si>
  <si>
    <t xml:space="preserve">Sheet Protection Wall Works </t>
  </si>
  <si>
    <t>Excavation of 50cm deep and 40cm wide ditch  around the dam perimeter to place the plastic Polyurethane membrane sheet around the dam perimeter to fix it and not let slip when the dam is final. Follow the instructions of the engineer.</t>
  </si>
  <si>
    <t>Silt Trap Masonry and Concrete Works</t>
  </si>
  <si>
    <t xml:space="preserve">Bulk excavation for underground silt trap tank </t>
  </si>
  <si>
    <t>Supply and Cast in situ a 15cm thick RCC concrete  shear wall for inlet channel, the wall will have a Y12 and R8 @15cm c/c as per drawings and as directed by the engineer's instructions.</t>
  </si>
  <si>
    <t>Supply and Cast in situ a 15cm thick Rcc concrete diversion box at the front tip of the concrete inlet, the wall will have a Y10 and R8 @15cm c/c as per the drawing, this includes the top beam for inlet channel.</t>
  </si>
  <si>
    <t>GRAND TOTAL FOR BILL No.1 _  EARTH DAM</t>
  </si>
  <si>
    <t>Spillway Masonry and Concrete Works</t>
  </si>
  <si>
    <t>Protection Gabion Walls</t>
  </si>
  <si>
    <t>Bill No 1:</t>
  </si>
  <si>
    <t xml:space="preserve">Bill No 2: </t>
  </si>
  <si>
    <t xml:space="preserve">PIPE LINE </t>
  </si>
  <si>
    <t>Pipeline Works</t>
  </si>
  <si>
    <t>B</t>
  </si>
  <si>
    <t>Pipe Work</t>
  </si>
  <si>
    <r>
      <rPr>
        <b/>
        <sz val="11"/>
        <rFont val="Arial Narrow"/>
        <family val="2"/>
      </rPr>
      <t xml:space="preserve">Sand Bedding: </t>
    </r>
    <r>
      <rPr>
        <sz val="11"/>
        <rFont val="Arial Narrow"/>
        <family val="2"/>
      </rPr>
      <t>Supply transport and spread 10cm thick approved fine sand in the bottom, top and around the uPVC pipe as per the drawings</t>
    </r>
  </si>
  <si>
    <r>
      <rPr>
        <b/>
        <sz val="11"/>
        <rFont val="Arial Narrow"/>
        <family val="2"/>
      </rPr>
      <t>Pumping mains:</t>
    </r>
    <r>
      <rPr>
        <sz val="11"/>
        <rFont val="Arial Narrow"/>
        <family val="2"/>
      </rPr>
      <t xml:space="preserve"> Supply and install a OD 63mm</t>
    </r>
    <r>
      <rPr>
        <b/>
        <sz val="11"/>
        <rFont val="Arial Narrow"/>
        <family val="2"/>
      </rPr>
      <t xml:space="preserve"> HDPEI , PN4 </t>
    </r>
    <r>
      <rPr>
        <sz val="11"/>
        <rFont val="Arial Narrow"/>
        <family val="2"/>
      </rPr>
      <t xml:space="preserve">pipe with necessary valves,  the pipe is from the dam to the  water tank. The system should  include all fittings (like tees, sockets, gate valves, plug, unions, reducer, adaptors, elbows etc) including the bypass pipe as per the drawings.
</t>
    </r>
  </si>
  <si>
    <t>2.4.6</t>
  </si>
  <si>
    <t>2.4.7</t>
  </si>
  <si>
    <t>2.4.8</t>
  </si>
  <si>
    <t>2.4.9</t>
  </si>
  <si>
    <t>2.5.1</t>
  </si>
  <si>
    <t>2.5.2</t>
  </si>
  <si>
    <t>2.5.3</t>
  </si>
  <si>
    <t>2.5.4</t>
  </si>
  <si>
    <t>2.5.5</t>
  </si>
  <si>
    <t>GRAND TOTAL FOR BILL No. 2 _ PIPE WORKS</t>
  </si>
  <si>
    <t xml:space="preserve">Excavation of all pipe trenches  from the dam to the tank and from tank to the water points as per the drawings. Price includes backfilling of trenches with approved material and compaction to the satisfaction of the site engineer. </t>
  </si>
  <si>
    <t>Supply and construct a 30cm thick rubble stone base footing with cement and sand mortar (1:2) for the foundation of spillway bed system as per drawings as directed by the engineer.</t>
  </si>
  <si>
    <t>Bill No 3:</t>
  </si>
  <si>
    <t>Bill No 4:</t>
  </si>
  <si>
    <t>FENCE</t>
  </si>
  <si>
    <t>Fencing</t>
  </si>
  <si>
    <t>D</t>
  </si>
  <si>
    <t>Supply and construct fencing of the site as per the drawings with C.H.S. posts and 50mm diamond wire mesh 3.55mm wires. Price includes digging for foundation, concrete foundation works, supply and erection of corner posts at bend points, intermediate posts, mesh wire, 4mm galvanized mild steel straining wires, etc... complete as per the detailed drawings for the fencing. The cost also includes painting work.</t>
  </si>
  <si>
    <t>Bill No 5:</t>
  </si>
  <si>
    <t>CARE TAKER ROOM</t>
  </si>
  <si>
    <t>Caretaker Room</t>
  </si>
  <si>
    <t>Bill No 6:</t>
  </si>
  <si>
    <t>Bill No 7:</t>
  </si>
  <si>
    <t>E</t>
  </si>
  <si>
    <t>F</t>
  </si>
  <si>
    <t>G</t>
  </si>
  <si>
    <t>Description of Work/Activity</t>
  </si>
  <si>
    <t>Excavate the foundation trenches for walls (400mm wide and x 500mm deep).</t>
  </si>
  <si>
    <t>Construction of new Caretaker Room</t>
  </si>
  <si>
    <t>GRAND TOTAL FOR BILL No 4 _  CARE TAKER ROOM</t>
  </si>
  <si>
    <r>
      <t xml:space="preserve">Prepare </t>
    </r>
    <r>
      <rPr>
        <b/>
        <sz val="11"/>
        <color theme="1"/>
        <rFont val="Arial Narrow"/>
        <family val="2"/>
      </rPr>
      <t>control chambers</t>
    </r>
    <r>
      <rPr>
        <sz val="11"/>
        <color theme="1"/>
        <rFont val="Arial Narrow"/>
        <family val="2"/>
      </rPr>
      <t xml:space="preserve"> for the kiosk and soak pit for access water.</t>
    </r>
  </si>
  <si>
    <t xml:space="preserve">Supply and cast lean concrete slab of 5cm thick  with cement concrete 1:2:4 (1 cement : 2 clean coarse sand: 4 stone aggregate of 25mm down).   </t>
  </si>
  <si>
    <t>Communal Water Points (4 Taps Each Side)</t>
  </si>
  <si>
    <t xml:space="preserve">COMMUNAL WATER POINTS </t>
  </si>
  <si>
    <t>ANIMAL WATERING TROUGHS</t>
  </si>
  <si>
    <t>Construction of Animal Troughs (2 No)</t>
  </si>
  <si>
    <t>Sub-Total Animal Trough - 1</t>
  </si>
  <si>
    <t>Sub-Total Animal Trough - 2</t>
  </si>
  <si>
    <t>SOLAR SYSTEMS</t>
  </si>
  <si>
    <t>H</t>
  </si>
  <si>
    <t>Solar Power Supply System</t>
  </si>
  <si>
    <t>1.1.3</t>
  </si>
  <si>
    <t>1.1.4</t>
  </si>
  <si>
    <r>
      <t xml:space="preserve">Solar PV Module 150-250 Watt Peak, Poly-crystalline @37V EU standard, IP65 Junction box. 
</t>
    </r>
    <r>
      <rPr>
        <b/>
        <sz val="11"/>
        <color indexed="8"/>
        <rFont val="Arial Narrow"/>
        <family val="2"/>
      </rPr>
      <t>Note:</t>
    </r>
    <r>
      <rPr>
        <sz val="11"/>
        <color indexed="8"/>
        <rFont val="Arial Narrow"/>
        <family val="2"/>
      </rPr>
      <t xml:space="preserve"> The supplier may use larger (500 Watt Peak) solar pannels if he wishes but he must get written approval from the Contracting Authority</t>
    </r>
    <r>
      <rPr>
        <sz val="11"/>
        <color theme="1"/>
        <rFont val="Arial Narrow"/>
        <family val="2"/>
      </rPr>
      <t>.</t>
    </r>
  </si>
  <si>
    <t xml:space="preserve">GRAND TOTAL FOR BILL No 5 _ FENCE </t>
  </si>
  <si>
    <t>GRAND TOTAL FOR BILL No 6 _ COMMUNAL WATER POINTS</t>
  </si>
  <si>
    <t>GRAND TOTAL FOR BILL No 7 _ TWO ANIMAL TROUGHS</t>
  </si>
  <si>
    <t>Bill No 8:</t>
  </si>
  <si>
    <t>GRAND TOTAL FOR BILL No 8 _  SOLAR SYSTEMS</t>
  </si>
  <si>
    <t xml:space="preserve">  COST SUMMARY GOROYO CAWL EARTH DAM</t>
  </si>
  <si>
    <r>
      <rPr>
        <b/>
        <sz val="12"/>
        <rFont val="Noto Serif"/>
        <family val="1"/>
      </rPr>
      <t>(CONTRACTOR)</t>
    </r>
    <r>
      <rPr>
        <sz val="12"/>
        <rFont val="Noto Serif"/>
        <family val="1"/>
      </rPr>
      <t xml:space="preserve"> …………………………………………………………………………………</t>
    </r>
  </si>
  <si>
    <t>Signature: …………………………………………………………………………………….............</t>
  </si>
  <si>
    <t>Address: …………………………………………………………………………………….............</t>
  </si>
  <si>
    <t>Tel No: ………………………………………………………………………………………….........</t>
  </si>
  <si>
    <t>Date: ……………………………………………………………………………………………………</t>
  </si>
  <si>
    <t>Stamp:</t>
  </si>
  <si>
    <t>Bill No 6: COMMUNAL WATER POINTS</t>
  </si>
  <si>
    <t>Supply, fabricate and erect the following framed structural steelwork (preferred aluminium) to support solar panels, bolted type, to withstand high wind speed, complete as per the attached standard drawings. Including all welded and bolted connections; and including one shop coat red oxide, zinc chromate or similar and approved primer and 2 finishing coats of gloss oil paint after erection:
38mm x 38mm x 3mm angle frame made by welding the angle sections using 6mm thick gusset plates and supported on 38mm diameter x 2.5mm thick pipes complete as per the drawings. Note: the attached drawing is for 20 pieces of 80W pannels. Hence, the supporting structure will be wider and longer, depending on the size of solar panels the supplier/contractor uses.</t>
  </si>
  <si>
    <r>
      <t xml:space="preserve">Supply and cast reinforced cement concrete side beams as per the attached drawings with cement concrete of 1:2:4 (1 cement </t>
    </r>
    <r>
      <rPr>
        <b/>
        <sz val="11"/>
        <color theme="1"/>
        <rFont val="Arial Narrow"/>
        <family val="2"/>
      </rPr>
      <t>:</t>
    </r>
    <r>
      <rPr>
        <sz val="11"/>
        <color theme="1"/>
        <rFont val="Arial Narrow"/>
        <family val="2"/>
      </rPr>
      <t xml:space="preserve"> 2 clean coarse sand </t>
    </r>
    <r>
      <rPr>
        <b/>
        <sz val="11"/>
        <color theme="1"/>
        <rFont val="Arial Narrow"/>
        <family val="2"/>
      </rPr>
      <t>:</t>
    </r>
    <r>
      <rPr>
        <sz val="11"/>
        <color theme="1"/>
        <rFont val="Arial Narrow"/>
        <family val="2"/>
      </rPr>
      <t xml:space="preserve"> 4 stone aggregate of 25mm down), reinforced with  6 Y12mm rebars and R6mm stirrups @20cm c/c.</t>
    </r>
  </si>
  <si>
    <t>Cement and sand mortar (1:3) in: 30mm thick steel trowelled screed</t>
  </si>
  <si>
    <t xml:space="preserve">Footing excavation of (1000mm wide, 1000mm length and 1550mm deep for column base foundation footing </t>
  </si>
  <si>
    <r>
      <t>M</t>
    </r>
    <r>
      <rPr>
        <vertAlign val="superscript"/>
        <sz val="11"/>
        <color rgb="FF000000"/>
        <rFont val="Arial Narrow"/>
        <family val="2"/>
      </rPr>
      <t>3</t>
    </r>
  </si>
  <si>
    <t xml:space="preserve">500mm thick blinding screed under the column footing </t>
  </si>
  <si>
    <t xml:space="preserve">shutter reinforce and concrete column footing (1000x1000x300) mm Reinforce with double layers 6D12 @ 200mm c/c in both ways  </t>
  </si>
  <si>
    <t xml:space="preserve">Backfill with crushed stone well rammed and compact and lay 100mm thick plain concrete over the compacted crushed stone </t>
  </si>
  <si>
    <t>provide Shutter reinforce and concrete (1:2:4) mix RCC column Nos= 4 (200X300X4250) mm 1250 below the ground level and 3000mm above the ground with 4D16 linked with T8 @200mm C/C</t>
  </si>
  <si>
    <t xml:space="preserve">provide shutter reinforce and concrete (1:2:4) mix No=8 RCC Beam (350x200x3400) mm with 2T16 linked T8 @200mm C/C in bottom and top reinforcements  </t>
  </si>
  <si>
    <t xml:space="preserve">provide shutter reinforce and concrete (1:2:4) mix RCC slab 150mm thick slab Reinforced with T12 linked T6 @ 200mm C/C in both ways Main and distribution bars </t>
  </si>
  <si>
    <t>over the casted slab construct 150mm hallow block concrete wall of 500 mm high jointed and appointed with cement/ sand mortar</t>
  </si>
  <si>
    <t>plaster internal and external faces of the tank protection wall</t>
  </si>
  <si>
    <r>
      <t>M</t>
    </r>
    <r>
      <rPr>
        <vertAlign val="superscript"/>
        <sz val="11"/>
        <color rgb="FF000000"/>
        <rFont val="Arial Narrow"/>
        <family val="2"/>
      </rPr>
      <t>2</t>
    </r>
  </si>
  <si>
    <t xml:space="preserve">Plaster all faces of Column beam and slab 20mm thick plastering 1:3 mix use leveling and plumb </t>
  </si>
  <si>
    <t xml:space="preserve">two coats of Whitewashing and Emulsion paint of all external faces of column beam, slab and parapet wall </t>
  </si>
  <si>
    <t xml:space="preserve">Supply and fix 10,000 litters (50 barrels) Fiberglass water tank, complete with medium– pressure ball valve  inlet, drain cock and all other connections including ball valve and float outlet </t>
  </si>
  <si>
    <t>NO</t>
  </si>
  <si>
    <t xml:space="preserve">provide and fix 2" HPVC outlet pipe pipes for connection of water to the twin latrines and HWBs cost should include all fittings and accessories </t>
  </si>
  <si>
    <t>LM</t>
  </si>
  <si>
    <t xml:space="preserve">supply and install GI ladder as in the drawing specifications and dimensions </t>
  </si>
  <si>
    <t>Paint ADRA and Donor visibility on the as per the direction of the Education programme team  Size(2.5mx1m) as approved by ADRA engineer</t>
  </si>
  <si>
    <t>Ls</t>
  </si>
  <si>
    <t xml:space="preserve">Total For New Fiberglass Elevated Water </t>
  </si>
  <si>
    <t>B.O.Q for Construction of New Elevated fiberglass Water Tank  (10,000 liters / 50 barrels) in Goraya-cawl</t>
  </si>
  <si>
    <t xml:space="preserve">Bill No 3:  ELEVATED FIBER TANK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</si>
</sst>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00_-;\-* #,##0.00_-;_-* &quot;-&quot;??_-;_-@_-"/>
    <numFmt numFmtId="165" formatCode="_-&quot;RM&quot;* #,##0.00_-;\-&quot;RM&quot;* #,##0.00_-;_-&quot;RM&quot;* &quot;-&quot;??_-;_-@_-"/>
    <numFmt numFmtId="166" formatCode="0.0"/>
    <numFmt numFmtId="167" formatCode="_-[$$-409]* #,##0.00_ ;_-[$$-409]* \-#,##0.00\ ;_-[$$-409]* &quot;-&quot;??_ ;_-@_ "/>
    <numFmt numFmtId="168" formatCode="_([$$-409]* #,##0.00_);_([$$-409]* \(#,##0.00\);_([$$-409]* &quot;-&quot;??_);_(@_)"/>
    <numFmt numFmtId="169" formatCode="&quot;$&quot;#,##0.0"/>
  </numFmts>
  <fonts count="36" x14ac:knownFonts="1">
    <font>
      <sz val="11"/>
      <color theme="1"/>
      <name val="Calibri"/>
      <family val="2"/>
      <scheme val="minor"/>
    </font>
    <font>
      <sz val="10"/>
      <name val="Arial"/>
      <family val="2"/>
    </font>
    <font>
      <sz val="11"/>
      <color theme="1"/>
      <name val="Calibri"/>
      <family val="2"/>
      <scheme val="minor"/>
    </font>
    <font>
      <sz val="10"/>
      <color theme="1"/>
      <name val="Arial"/>
      <family val="2"/>
    </font>
    <font>
      <sz val="11"/>
      <name val="Calibri"/>
      <family val="2"/>
      <scheme val="minor"/>
    </font>
    <font>
      <b/>
      <sz val="11"/>
      <name val="Arial Narrow"/>
      <family val="2"/>
    </font>
    <font>
      <sz val="11"/>
      <color theme="1"/>
      <name val="Arial Narrow"/>
      <family val="2"/>
    </font>
    <font>
      <sz val="11"/>
      <name val="Arial Narrow"/>
      <family val="2"/>
    </font>
    <font>
      <sz val="12"/>
      <name val="Arial Narrow"/>
      <family val="2"/>
    </font>
    <font>
      <b/>
      <u/>
      <sz val="11"/>
      <name val="Arial Narrow"/>
      <family val="2"/>
    </font>
    <font>
      <b/>
      <sz val="12"/>
      <name val="Arial Narrow"/>
      <family val="2"/>
    </font>
    <font>
      <sz val="12"/>
      <color theme="1"/>
      <name val="Arial Narrow"/>
      <family val="2"/>
    </font>
    <font>
      <b/>
      <sz val="12"/>
      <color theme="1"/>
      <name val="Arial Narrow"/>
      <family val="2"/>
    </font>
    <font>
      <b/>
      <sz val="11"/>
      <color theme="1"/>
      <name val="Arial Narrow"/>
      <family val="2"/>
    </font>
    <font>
      <b/>
      <sz val="11"/>
      <color rgb="FF000000"/>
      <name val="Arial Narrow"/>
      <family val="2"/>
    </font>
    <font>
      <sz val="11"/>
      <color rgb="FF000000"/>
      <name val="Arial Narrow"/>
      <family val="2"/>
    </font>
    <font>
      <vertAlign val="superscript"/>
      <sz val="11"/>
      <name val="Arial Narrow"/>
      <family val="2"/>
    </font>
    <font>
      <b/>
      <i/>
      <sz val="11"/>
      <name val="Arial Narrow"/>
      <family val="2"/>
    </font>
    <font>
      <b/>
      <vertAlign val="superscript"/>
      <sz val="11"/>
      <name val="Arial Narrow"/>
      <family val="2"/>
    </font>
    <font>
      <vertAlign val="superscript"/>
      <sz val="11"/>
      <color indexed="8"/>
      <name val="Arial Narrow"/>
      <family val="2"/>
    </font>
    <font>
      <b/>
      <sz val="11"/>
      <color indexed="8"/>
      <name val="Arial Narrow"/>
      <family val="2"/>
    </font>
    <font>
      <sz val="11"/>
      <color indexed="8"/>
      <name val="Arial Narrow"/>
      <family val="2"/>
    </font>
    <font>
      <b/>
      <vertAlign val="superscript"/>
      <sz val="11"/>
      <color indexed="8"/>
      <name val="Arial Narrow"/>
      <family val="2"/>
    </font>
    <font>
      <b/>
      <sz val="12"/>
      <color theme="1"/>
      <name val="Arial"/>
      <family val="2"/>
    </font>
    <font>
      <b/>
      <sz val="12"/>
      <color indexed="64"/>
      <name val="Arial"/>
      <family val="2"/>
    </font>
    <font>
      <b/>
      <sz val="12"/>
      <color theme="1"/>
      <name val="Calibri"/>
      <family val="2"/>
      <scheme val="minor"/>
    </font>
    <font>
      <sz val="12"/>
      <color indexed="64"/>
      <name val="Arial"/>
      <family val="2"/>
    </font>
    <font>
      <b/>
      <sz val="12"/>
      <name val="Arial"/>
      <family val="2"/>
    </font>
    <font>
      <b/>
      <sz val="11"/>
      <name val="Arial"/>
      <family val="2"/>
    </font>
    <font>
      <i/>
      <sz val="11"/>
      <name val="Arial Narrow"/>
      <family val="2"/>
    </font>
    <font>
      <i/>
      <u/>
      <sz val="11"/>
      <name val="Arial Narrow"/>
      <family val="2"/>
    </font>
    <font>
      <b/>
      <i/>
      <sz val="11"/>
      <color theme="1"/>
      <name val="Arial Narrow"/>
      <family val="2"/>
    </font>
    <font>
      <sz val="14"/>
      <color theme="1"/>
      <name val="Noto Serif"/>
      <family val="1"/>
    </font>
    <font>
      <sz val="12"/>
      <name val="Noto Serif"/>
      <family val="1"/>
    </font>
    <font>
      <b/>
      <sz val="12"/>
      <name val="Noto Serif"/>
      <family val="1"/>
    </font>
    <font>
      <vertAlign val="superscript"/>
      <sz val="11"/>
      <color rgb="FF000000"/>
      <name val="Arial Narrow"/>
      <family val="2"/>
    </font>
  </fonts>
  <fills count="11">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FFFFF"/>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thin">
        <color indexed="64"/>
      </right>
      <top style="thin">
        <color indexed="64"/>
      </top>
      <bottom style="double">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style="medium">
        <color indexed="64"/>
      </left>
      <right/>
      <top style="medium">
        <color indexed="64"/>
      </top>
      <bottom/>
      <diagonal/>
    </border>
    <border>
      <left/>
      <right/>
      <top style="medium">
        <color auto="1"/>
      </top>
      <bottom/>
      <diagonal/>
    </border>
    <border>
      <left/>
      <right style="medium">
        <color auto="1"/>
      </right>
      <top style="medium">
        <color auto="1"/>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medium">
        <color auto="1"/>
      </right>
      <top/>
      <bottom/>
      <diagonal/>
    </border>
    <border>
      <left/>
      <right style="thin">
        <color indexed="64"/>
      </right>
      <top/>
      <bottom/>
      <diagonal/>
    </border>
    <border>
      <left style="medium">
        <color auto="1"/>
      </left>
      <right/>
      <top/>
      <bottom/>
      <diagonal/>
    </border>
    <border>
      <left style="thin">
        <color indexed="64"/>
      </left>
      <right style="thin">
        <color indexed="64"/>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indexed="64"/>
      </left>
      <right/>
      <top/>
      <bottom/>
      <diagonal/>
    </border>
    <border>
      <left style="thin">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s>
  <cellStyleXfs count="8">
    <xf numFmtId="0" fontId="0" fillId="0" borderId="0"/>
    <xf numFmtId="43" fontId="1" fillId="0" borderId="0" applyFont="0" applyFill="0" applyBorder="0" applyAlignment="0" applyProtection="0"/>
    <xf numFmtId="0" fontId="1" fillId="0" borderId="0"/>
    <xf numFmtId="164" fontId="1"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4" fontId="1" fillId="0" borderId="0" applyFont="0" applyFill="0" applyBorder="0" applyAlignment="0" applyProtection="0"/>
    <xf numFmtId="9" fontId="2" fillId="0" borderId="0" applyFont="0" applyFill="0" applyBorder="0" applyAlignment="0" applyProtection="0"/>
  </cellStyleXfs>
  <cellXfs count="181">
    <xf numFmtId="0" fontId="0" fillId="0" borderId="0" xfId="0"/>
    <xf numFmtId="0" fontId="3" fillId="0" borderId="0" xfId="0" applyFont="1" applyAlignment="1">
      <alignment horizontal="center" vertical="top"/>
    </xf>
    <xf numFmtId="0" fontId="3" fillId="0" borderId="0" xfId="0" applyFont="1" applyAlignment="1">
      <alignment vertical="top" wrapText="1"/>
    </xf>
    <xf numFmtId="0" fontId="3" fillId="0" borderId="0" xfId="0" applyFont="1" applyAlignment="1">
      <alignment vertical="top"/>
    </xf>
    <xf numFmtId="0" fontId="4" fillId="0" borderId="0" xfId="0" applyFont="1"/>
    <xf numFmtId="0" fontId="6" fillId="0" borderId="0" xfId="0" applyFont="1" applyAlignment="1">
      <alignment horizontal="left" indent="1"/>
    </xf>
    <xf numFmtId="0" fontId="5" fillId="0" borderId="1" xfId="0" applyFont="1" applyBorder="1" applyAlignment="1">
      <alignment horizontal="left" vertical="center" indent="1"/>
    </xf>
    <xf numFmtId="0" fontId="5" fillId="2" borderId="1" xfId="0" applyFont="1" applyFill="1" applyBorder="1" applyAlignment="1">
      <alignment horizontal="left" vertical="center" indent="1"/>
    </xf>
    <xf numFmtId="0" fontId="5" fillId="2" borderId="1" xfId="0" applyFont="1" applyFill="1" applyBorder="1" applyAlignment="1">
      <alignment horizontal="left" vertical="center" wrapText="1" indent="1"/>
    </xf>
    <xf numFmtId="0" fontId="7" fillId="0" borderId="1" xfId="0" applyFont="1" applyBorder="1" applyAlignment="1">
      <alignment horizontal="center" vertical="center"/>
    </xf>
    <xf numFmtId="0" fontId="7"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6" fillId="0" borderId="0" xfId="0" applyFont="1" applyAlignment="1">
      <alignment horizontal="center"/>
    </xf>
    <xf numFmtId="43" fontId="7" fillId="0" borderId="1" xfId="4" applyFont="1" applyBorder="1" applyAlignment="1">
      <alignment horizontal="center" vertical="center"/>
    </xf>
    <xf numFmtId="43" fontId="7" fillId="2" borderId="1" xfId="4" applyFont="1" applyFill="1" applyBorder="1" applyAlignment="1">
      <alignment horizontal="center" vertical="center"/>
    </xf>
    <xf numFmtId="43" fontId="5" fillId="2" borderId="1" xfId="4" applyFont="1" applyFill="1" applyBorder="1" applyAlignment="1">
      <alignment horizontal="center" vertical="center"/>
    </xf>
    <xf numFmtId="43" fontId="6" fillId="0" borderId="0" xfId="4" applyFont="1" applyAlignment="1">
      <alignment horizontal="center"/>
    </xf>
    <xf numFmtId="168" fontId="7" fillId="0" borderId="1" xfId="4" applyNumberFormat="1" applyFont="1" applyBorder="1" applyAlignment="1">
      <alignment horizontal="center" vertical="center"/>
    </xf>
    <xf numFmtId="168" fontId="7" fillId="0" borderId="1" xfId="4" applyNumberFormat="1" applyFont="1" applyBorder="1" applyAlignment="1">
      <alignment horizontal="center" vertical="center" wrapText="1"/>
    </xf>
    <xf numFmtId="168" fontId="7" fillId="2" borderId="1" xfId="4" applyNumberFormat="1" applyFont="1" applyFill="1" applyBorder="1" applyAlignment="1">
      <alignment horizontal="center" vertical="center"/>
    </xf>
    <xf numFmtId="168" fontId="5" fillId="2" borderId="1" xfId="4" applyNumberFormat="1" applyFont="1" applyFill="1" applyBorder="1" applyAlignment="1">
      <alignment horizontal="center" vertical="center"/>
    </xf>
    <xf numFmtId="168" fontId="6" fillId="0" borderId="0" xfId="4" applyNumberFormat="1" applyFont="1" applyAlignment="1">
      <alignment horizontal="center"/>
    </xf>
    <xf numFmtId="168" fontId="7" fillId="0" borderId="5" xfId="4" applyNumberFormat="1" applyFont="1" applyBorder="1" applyAlignment="1">
      <alignment horizontal="center" vertical="center"/>
    </xf>
    <xf numFmtId="43" fontId="7" fillId="6" borderId="1" xfId="4" applyFont="1" applyFill="1" applyBorder="1" applyAlignment="1">
      <alignment horizontal="center" vertical="center" wrapText="1"/>
    </xf>
    <xf numFmtId="168" fontId="7" fillId="0" borderId="5" xfId="4" applyNumberFormat="1" applyFont="1" applyBorder="1" applyAlignment="1">
      <alignment horizontal="center" vertical="center" wrapText="1"/>
    </xf>
    <xf numFmtId="168" fontId="5" fillId="4" borderId="8" xfId="4" applyNumberFormat="1" applyFont="1" applyFill="1" applyBorder="1" applyAlignment="1">
      <alignment horizontal="center" vertical="center"/>
    </xf>
    <xf numFmtId="0" fontId="7" fillId="0" borderId="1" xfId="0" applyFont="1" applyBorder="1" applyAlignment="1">
      <alignment horizontal="justify" vertical="center" wrapText="1"/>
    </xf>
    <xf numFmtId="0" fontId="7" fillId="2" borderId="1" xfId="0" applyFont="1" applyFill="1" applyBorder="1" applyAlignment="1">
      <alignment horizontal="justify" vertical="center" wrapText="1"/>
    </xf>
    <xf numFmtId="0" fontId="5" fillId="0" borderId="1" xfId="0" applyFont="1" applyBorder="1" applyAlignment="1">
      <alignment horizontal="justify" vertical="center" wrapText="1"/>
    </xf>
    <xf numFmtId="0" fontId="6" fillId="0" borderId="0" xfId="0" applyFont="1" applyAlignment="1">
      <alignment horizontal="justify"/>
    </xf>
    <xf numFmtId="0" fontId="8" fillId="0" borderId="1" xfId="0" applyFont="1" applyBorder="1" applyAlignment="1">
      <alignment horizontal="left" vertical="center" wrapText="1" indent="1"/>
    </xf>
    <xf numFmtId="0" fontId="8" fillId="0" borderId="1" xfId="0" applyFont="1" applyBorder="1" applyAlignment="1">
      <alignment horizontal="center" vertical="center"/>
    </xf>
    <xf numFmtId="0" fontId="10" fillId="3" borderId="1" xfId="0" applyFont="1" applyFill="1" applyBorder="1" applyAlignment="1">
      <alignment horizontal="center" vertical="center" wrapText="1"/>
    </xf>
    <xf numFmtId="0" fontId="12" fillId="3" borderId="4" xfId="0" applyFont="1" applyFill="1" applyBorder="1" applyAlignment="1">
      <alignment horizontal="center" vertical="center"/>
    </xf>
    <xf numFmtId="0" fontId="10" fillId="3" borderId="5" xfId="0" applyFont="1" applyFill="1" applyBorder="1" applyAlignment="1">
      <alignment horizontal="center" vertical="center" wrapText="1"/>
    </xf>
    <xf numFmtId="0" fontId="7" fillId="0" borderId="0" xfId="0" applyFont="1"/>
    <xf numFmtId="168" fontId="6" fillId="0" borderId="1" xfId="4" applyNumberFormat="1" applyFont="1" applyBorder="1" applyAlignment="1">
      <alignment horizontal="center" vertical="center"/>
    </xf>
    <xf numFmtId="168" fontId="7" fillId="0" borderId="1" xfId="4" applyNumberFormat="1" applyFont="1" applyBorder="1" applyAlignment="1" applyProtection="1">
      <alignment horizontal="center" vertical="center"/>
    </xf>
    <xf numFmtId="0" fontId="5" fillId="0" borderId="4" xfId="0" applyFont="1" applyBorder="1" applyAlignment="1">
      <alignment horizontal="center" vertical="center"/>
    </xf>
    <xf numFmtId="0" fontId="5" fillId="0" borderId="1" xfId="0" applyFont="1" applyBorder="1" applyAlignment="1">
      <alignment vertical="center"/>
    </xf>
    <xf numFmtId="0" fontId="7" fillId="0" borderId="4" xfId="0" applyFont="1" applyBorder="1" applyAlignment="1">
      <alignment horizontal="center" vertical="center"/>
    </xf>
    <xf numFmtId="0" fontId="7" fillId="0" borderId="1" xfId="0" applyFont="1" applyBorder="1" applyAlignment="1">
      <alignment vertical="center" wrapText="1"/>
    </xf>
    <xf numFmtId="0" fontId="5" fillId="0" borderId="1" xfId="0" applyFont="1" applyBorder="1" applyAlignment="1">
      <alignment vertical="center" wrapText="1"/>
    </xf>
    <xf numFmtId="0" fontId="7" fillId="0" borderId="1" xfId="0" applyFont="1" applyBorder="1" applyAlignment="1">
      <alignment horizontal="left" vertical="center" wrapText="1"/>
    </xf>
    <xf numFmtId="0" fontId="5" fillId="0" borderId="1" xfId="0" applyFont="1" applyBorder="1" applyAlignment="1">
      <alignment horizontal="left" vertical="center" wrapText="1"/>
    </xf>
    <xf numFmtId="43" fontId="0" fillId="0" borderId="0" xfId="4" applyFont="1" applyAlignment="1">
      <alignment horizontal="center"/>
    </xf>
    <xf numFmtId="0" fontId="0" fillId="0" borderId="0" xfId="0" applyAlignment="1">
      <alignment horizontal="center"/>
    </xf>
    <xf numFmtId="168" fontId="0" fillId="0" borderId="0" xfId="4" applyNumberFormat="1" applyFont="1" applyAlignment="1">
      <alignment horizontal="center"/>
    </xf>
    <xf numFmtId="0" fontId="15" fillId="0" borderId="1" xfId="0" applyFont="1" applyBorder="1" applyAlignment="1">
      <alignment horizontal="center" vertical="center"/>
    </xf>
    <xf numFmtId="168" fontId="15" fillId="0" borderId="1" xfId="4" applyNumberFormat="1" applyFont="1" applyBorder="1" applyAlignment="1">
      <alignment horizontal="center" vertical="center"/>
    </xf>
    <xf numFmtId="168" fontId="15" fillId="0" borderId="5" xfId="4" applyNumberFormat="1" applyFont="1" applyBorder="1" applyAlignment="1">
      <alignment vertical="center"/>
    </xf>
    <xf numFmtId="168" fontId="14" fillId="4" borderId="8" xfId="4" applyNumberFormat="1" applyFont="1" applyFill="1" applyBorder="1" applyAlignment="1">
      <alignment horizontal="center" vertical="center" wrapText="1"/>
    </xf>
    <xf numFmtId="168" fontId="0" fillId="0" borderId="0" xfId="4" applyNumberFormat="1" applyFont="1"/>
    <xf numFmtId="2" fontId="7" fillId="0" borderId="4" xfId="4" applyNumberFormat="1" applyFont="1" applyBorder="1" applyAlignment="1">
      <alignment horizontal="center" vertical="center"/>
    </xf>
    <xf numFmtId="2" fontId="15" fillId="0" borderId="4" xfId="0" applyNumberFormat="1" applyFont="1" applyBorder="1" applyAlignment="1">
      <alignment horizontal="center" vertical="center" wrapText="1"/>
    </xf>
    <xf numFmtId="0" fontId="15" fillId="0" borderId="1" xfId="0" applyFont="1" applyBorder="1" applyAlignment="1">
      <alignment horizontal="justify" vertical="center" wrapText="1"/>
    </xf>
    <xf numFmtId="0" fontId="15" fillId="0" borderId="1" xfId="0" applyFont="1" applyBorder="1" applyAlignment="1">
      <alignment horizontal="justify" vertical="center"/>
    </xf>
    <xf numFmtId="4" fontId="7" fillId="0" borderId="1" xfId="0" applyNumberFormat="1" applyFont="1" applyBorder="1" applyAlignment="1">
      <alignment vertical="center" wrapText="1"/>
    </xf>
    <xf numFmtId="43" fontId="7" fillId="0" borderId="1" xfId="0" applyNumberFormat="1" applyFont="1" applyBorder="1" applyAlignment="1">
      <alignment horizontal="center" vertical="center" wrapText="1"/>
    </xf>
    <xf numFmtId="4" fontId="7" fillId="0" borderId="5" xfId="0" applyNumberFormat="1" applyFont="1" applyBorder="1" applyAlignment="1">
      <alignment vertical="center" wrapText="1"/>
    </xf>
    <xf numFmtId="4" fontId="7" fillId="0" borderId="1" xfId="0" applyNumberFormat="1" applyFont="1" applyBorder="1" applyAlignment="1">
      <alignment horizontal="center" vertical="center" wrapText="1"/>
    </xf>
    <xf numFmtId="168" fontId="5" fillId="0" borderId="1" xfId="4" applyNumberFormat="1" applyFont="1" applyBorder="1" applyAlignment="1">
      <alignment vertical="center"/>
    </xf>
    <xf numFmtId="168" fontId="7" fillId="0" borderId="1" xfId="4" applyNumberFormat="1" applyFont="1" applyBorder="1" applyAlignment="1">
      <alignment vertical="center"/>
    </xf>
    <xf numFmtId="2" fontId="7" fillId="0" borderId="1" xfId="0" applyNumberFormat="1" applyFont="1" applyBorder="1" applyAlignment="1">
      <alignment horizontal="center" vertical="center" wrapText="1"/>
    </xf>
    <xf numFmtId="2" fontId="7" fillId="0" borderId="4" xfId="0" applyNumberFormat="1" applyFont="1" applyBorder="1" applyAlignment="1">
      <alignment horizontal="center" vertical="center"/>
    </xf>
    <xf numFmtId="0" fontId="6" fillId="0" borderId="1" xfId="0" applyFont="1" applyBorder="1" applyAlignment="1">
      <alignment vertical="center"/>
    </xf>
    <xf numFmtId="166" fontId="7" fillId="0" borderId="1" xfId="3" applyNumberFormat="1" applyFont="1" applyBorder="1" applyAlignment="1">
      <alignment horizontal="center" vertical="center"/>
    </xf>
    <xf numFmtId="168" fontId="7" fillId="0" borderId="1" xfId="4" applyNumberFormat="1" applyFont="1" applyFill="1" applyBorder="1" applyAlignment="1">
      <alignment horizontal="center" vertical="center"/>
    </xf>
    <xf numFmtId="166" fontId="7" fillId="0" borderId="4" xfId="0" applyNumberFormat="1" applyFont="1" applyBorder="1" applyAlignment="1">
      <alignment horizontal="center" vertical="center"/>
    </xf>
    <xf numFmtId="166" fontId="7" fillId="0" borderId="1" xfId="3" applyNumberFormat="1" applyFont="1" applyFill="1" applyBorder="1" applyAlignment="1">
      <alignment horizontal="center" vertical="center"/>
    </xf>
    <xf numFmtId="168" fontId="7" fillId="0" borderId="5" xfId="4" applyNumberFormat="1" applyFont="1" applyFill="1" applyBorder="1" applyAlignment="1">
      <alignment horizontal="center" vertical="center"/>
    </xf>
    <xf numFmtId="168" fontId="7" fillId="0" borderId="1" xfId="4" applyNumberFormat="1" applyFont="1" applyFill="1" applyBorder="1" applyAlignment="1" applyProtection="1">
      <alignment horizontal="center" vertical="center"/>
      <protection locked="0"/>
    </xf>
    <xf numFmtId="166" fontId="7" fillId="0" borderId="4" xfId="0" quotePrefix="1" applyNumberFormat="1" applyFont="1" applyBorder="1" applyAlignment="1">
      <alignment horizontal="center" vertical="center"/>
    </xf>
    <xf numFmtId="168" fontId="7" fillId="0" borderId="1" xfId="4" applyNumberFormat="1" applyFont="1" applyFill="1" applyBorder="1" applyAlignment="1" applyProtection="1">
      <alignment horizontal="center" vertical="center"/>
    </xf>
    <xf numFmtId="0" fontId="17" fillId="0" borderId="1" xfId="0" applyFont="1" applyBorder="1" applyAlignment="1">
      <alignment horizontal="justify" vertical="center" wrapText="1"/>
    </xf>
    <xf numFmtId="168" fontId="15" fillId="0" borderId="1" xfId="4" applyNumberFormat="1" applyFont="1" applyFill="1" applyBorder="1" applyAlignment="1" applyProtection="1">
      <alignment horizontal="center" vertical="center"/>
      <protection locked="0"/>
    </xf>
    <xf numFmtId="168" fontId="5" fillId="4" borderId="8" xfId="4" applyNumberFormat="1" applyFont="1" applyFill="1" applyBorder="1" applyAlignment="1">
      <alignment vertical="center"/>
    </xf>
    <xf numFmtId="0" fontId="6" fillId="0" borderId="5" xfId="0" applyFont="1" applyBorder="1" applyAlignment="1">
      <alignment vertical="center"/>
    </xf>
    <xf numFmtId="167" fontId="6" fillId="0" borderId="5" xfId="0" applyNumberFormat="1" applyFont="1" applyBorder="1" applyAlignment="1">
      <alignment vertical="center"/>
    </xf>
    <xf numFmtId="0" fontId="6" fillId="0" borderId="1" xfId="0" applyFont="1" applyBorder="1" applyAlignment="1">
      <alignment horizontal="center" vertical="center"/>
    </xf>
    <xf numFmtId="168" fontId="6" fillId="0" borderId="1" xfId="4" applyNumberFormat="1" applyFont="1" applyFill="1" applyBorder="1" applyAlignment="1">
      <alignment vertical="center"/>
    </xf>
    <xf numFmtId="168" fontId="6" fillId="0" borderId="5" xfId="4" applyNumberFormat="1" applyFont="1" applyFill="1" applyBorder="1" applyAlignment="1">
      <alignment vertical="center"/>
    </xf>
    <xf numFmtId="2" fontId="13" fillId="0" borderId="4" xfId="0" applyNumberFormat="1" applyFont="1" applyBorder="1" applyAlignment="1">
      <alignment horizontal="center" vertical="center"/>
    </xf>
    <xf numFmtId="2" fontId="6" fillId="0" borderId="4" xfId="0" applyNumberFormat="1" applyFont="1" applyBorder="1" applyAlignment="1">
      <alignment horizontal="center" vertical="center"/>
    </xf>
    <xf numFmtId="0" fontId="13" fillId="0" borderId="1" xfId="0" applyFont="1" applyBorder="1" applyAlignment="1">
      <alignment horizontal="justify" vertical="center"/>
    </xf>
    <xf numFmtId="0" fontId="6" fillId="0" borderId="1" xfId="0" applyFont="1" applyBorder="1" applyAlignment="1">
      <alignment horizontal="justify" vertical="center" wrapText="1"/>
    </xf>
    <xf numFmtId="2" fontId="6" fillId="0" borderId="1" xfId="0" applyNumberFormat="1" applyFont="1" applyBorder="1" applyAlignment="1">
      <alignment horizontal="center" vertical="center"/>
    </xf>
    <xf numFmtId="168" fontId="13" fillId="4" borderId="8" xfId="4" applyNumberFormat="1" applyFont="1" applyFill="1" applyBorder="1" applyAlignment="1">
      <alignment vertical="center"/>
    </xf>
    <xf numFmtId="0" fontId="13"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13" fillId="0" borderId="1" xfId="0" applyFont="1" applyBorder="1" applyAlignment="1">
      <alignment horizontal="left" vertical="center"/>
    </xf>
    <xf numFmtId="0" fontId="6" fillId="0" borderId="1" xfId="0" applyFont="1" applyBorder="1" applyAlignment="1">
      <alignment horizontal="left" vertical="center"/>
    </xf>
    <xf numFmtId="168" fontId="13" fillId="0" borderId="1" xfId="4" applyNumberFormat="1" applyFont="1" applyBorder="1" applyAlignment="1">
      <alignment horizontal="left" vertical="center"/>
    </xf>
    <xf numFmtId="168" fontId="13" fillId="0" borderId="5" xfId="4" applyNumberFormat="1" applyFont="1" applyBorder="1" applyAlignment="1">
      <alignment horizontal="right" vertical="center"/>
    </xf>
    <xf numFmtId="168" fontId="6" fillId="0" borderId="1" xfId="4" applyNumberFormat="1" applyFont="1" applyBorder="1" applyAlignment="1">
      <alignment horizontal="left" vertical="center"/>
    </xf>
    <xf numFmtId="168" fontId="6" fillId="0" borderId="5" xfId="4" applyNumberFormat="1" applyFont="1" applyBorder="1" applyAlignment="1">
      <alignment horizontal="right" vertical="center"/>
    </xf>
    <xf numFmtId="168" fontId="13" fillId="4" borderId="8" xfId="4" applyNumberFormat="1" applyFont="1" applyFill="1" applyBorder="1" applyAlignment="1">
      <alignment horizontal="right" vertical="center"/>
    </xf>
    <xf numFmtId="0" fontId="24" fillId="0" borderId="1" xfId="0" applyFont="1" applyBorder="1" applyAlignment="1">
      <alignment horizontal="center" vertical="center" wrapText="1"/>
    </xf>
    <xf numFmtId="0" fontId="25" fillId="0" borderId="0" xfId="0" applyFont="1" applyAlignment="1">
      <alignment horizontal="left" vertical="center"/>
    </xf>
    <xf numFmtId="0" fontId="0" fillId="0" borderId="0" xfId="0" applyAlignment="1">
      <alignment horizontal="center" vertical="center"/>
    </xf>
    <xf numFmtId="0" fontId="26" fillId="0" borderId="1" xfId="0" applyFont="1" applyBorder="1" applyAlignment="1">
      <alignment horizontal="center" vertical="center" wrapText="1"/>
    </xf>
    <xf numFmtId="0" fontId="27" fillId="7" borderId="1" xfId="0" applyFont="1" applyFill="1" applyBorder="1" applyAlignment="1">
      <alignment horizontal="center" vertical="center" wrapText="1"/>
    </xf>
    <xf numFmtId="0" fontId="27" fillId="7" borderId="3" xfId="0" applyFont="1" applyFill="1" applyBorder="1" applyAlignment="1">
      <alignment horizontal="center" vertical="center" wrapText="1"/>
    </xf>
    <xf numFmtId="0" fontId="23" fillId="8" borderId="1" xfId="0" applyFont="1" applyFill="1" applyBorder="1" applyAlignment="1">
      <alignment horizontal="center" vertical="center" wrapText="1"/>
    </xf>
    <xf numFmtId="0" fontId="23" fillId="8" borderId="1" xfId="0" applyFont="1" applyFill="1" applyBorder="1" applyAlignment="1">
      <alignment horizontal="left" vertical="center" wrapText="1"/>
    </xf>
    <xf numFmtId="166" fontId="7" fillId="5" borderId="4" xfId="4" applyNumberFormat="1" applyFont="1" applyFill="1" applyBorder="1" applyAlignment="1">
      <alignment horizontal="center" vertical="center"/>
    </xf>
    <xf numFmtId="166" fontId="7" fillId="0" borderId="4" xfId="4" applyNumberFormat="1" applyFont="1" applyBorder="1" applyAlignment="1">
      <alignment horizontal="center" vertical="center" wrapText="1"/>
    </xf>
    <xf numFmtId="166" fontId="7" fillId="0" borderId="4" xfId="4" applyNumberFormat="1" applyFont="1" applyBorder="1" applyAlignment="1">
      <alignment horizontal="center" vertical="center"/>
    </xf>
    <xf numFmtId="0" fontId="9" fillId="2" borderId="1" xfId="0" applyFont="1" applyFill="1" applyBorder="1" applyAlignment="1">
      <alignment horizontal="left" vertical="center" wrapText="1" indent="1"/>
    </xf>
    <xf numFmtId="0" fontId="29" fillId="0" borderId="1" xfId="0" applyFont="1" applyBorder="1" applyAlignment="1">
      <alignment horizontal="left" vertical="center" wrapText="1"/>
    </xf>
    <xf numFmtId="0" fontId="9" fillId="0" borderId="1" xfId="0" applyFont="1" applyBorder="1" applyAlignment="1">
      <alignment vertical="center"/>
    </xf>
    <xf numFmtId="0" fontId="7" fillId="0" borderId="1" xfId="0" applyFont="1" applyBorder="1" applyAlignment="1">
      <alignment vertical="top" wrapText="1"/>
    </xf>
    <xf numFmtId="0" fontId="9" fillId="0" borderId="1" xfId="0" applyFont="1" applyBorder="1" applyAlignment="1">
      <alignment vertical="center" wrapText="1"/>
    </xf>
    <xf numFmtId="166" fontId="15" fillId="0" borderId="4" xfId="0" applyNumberFormat="1" applyFont="1" applyBorder="1" applyAlignment="1">
      <alignment horizontal="center" vertical="center" wrapText="1"/>
    </xf>
    <xf numFmtId="0" fontId="30" fillId="0" borderId="1" xfId="0" applyFont="1" applyBorder="1" applyAlignment="1">
      <alignment horizontal="justify" vertical="center" wrapText="1"/>
    </xf>
    <xf numFmtId="166" fontId="13" fillId="0" borderId="4" xfId="0" applyNumberFormat="1" applyFont="1" applyBorder="1" applyAlignment="1">
      <alignment horizontal="center" vertical="center"/>
    </xf>
    <xf numFmtId="1" fontId="13" fillId="0" borderId="4" xfId="0" applyNumberFormat="1" applyFont="1" applyBorder="1" applyAlignment="1">
      <alignment horizontal="center" vertical="center"/>
    </xf>
    <xf numFmtId="166" fontId="6" fillId="0" borderId="4" xfId="0" applyNumberFormat="1" applyFont="1" applyBorder="1" applyAlignment="1">
      <alignment horizontal="center" vertical="center"/>
    </xf>
    <xf numFmtId="168" fontId="31" fillId="9" borderId="5" xfId="4" applyNumberFormat="1" applyFont="1" applyFill="1" applyBorder="1" applyAlignment="1">
      <alignment vertical="center"/>
    </xf>
    <xf numFmtId="1" fontId="11" fillId="0" borderId="4" xfId="4" applyNumberFormat="1" applyFont="1" applyBorder="1" applyAlignment="1">
      <alignment horizontal="center" vertical="center"/>
    </xf>
    <xf numFmtId="168" fontId="5" fillId="0" borderId="1" xfId="5" applyNumberFormat="1" applyFont="1" applyBorder="1" applyAlignment="1">
      <alignment horizontal="center" vertical="center" wrapText="1"/>
    </xf>
    <xf numFmtId="9" fontId="5" fillId="0" borderId="5" xfId="7" applyFont="1" applyBorder="1" applyAlignment="1">
      <alignment horizontal="center" vertical="center" wrapText="1"/>
    </xf>
    <xf numFmtId="0" fontId="10" fillId="3" borderId="1" xfId="0" applyFont="1" applyFill="1" applyBorder="1" applyAlignment="1">
      <alignment horizontal="left" vertical="center"/>
    </xf>
    <xf numFmtId="0" fontId="32" fillId="0" borderId="16" xfId="0" applyFont="1" applyBorder="1" applyAlignment="1">
      <alignment vertical="center"/>
    </xf>
    <xf numFmtId="0" fontId="33" fillId="0" borderId="14" xfId="0" applyFont="1" applyBorder="1" applyAlignment="1">
      <alignment horizontal="left" indent="1"/>
    </xf>
    <xf numFmtId="0" fontId="32" fillId="0" borderId="14" xfId="0" applyFont="1" applyBorder="1" applyAlignment="1">
      <alignment horizontal="center"/>
    </xf>
    <xf numFmtId="0" fontId="32" fillId="0" borderId="14" xfId="0" applyFont="1" applyBorder="1" applyAlignment="1">
      <alignment horizontal="center" vertical="center"/>
    </xf>
    <xf numFmtId="0" fontId="32" fillId="0" borderId="15" xfId="0" applyFont="1" applyBorder="1" applyAlignment="1">
      <alignment horizontal="center"/>
    </xf>
    <xf numFmtId="0" fontId="32" fillId="0" borderId="17" xfId="0" applyFont="1" applyBorder="1" applyAlignment="1">
      <alignment vertical="center"/>
    </xf>
    <xf numFmtId="0" fontId="32" fillId="0" borderId="18" xfId="0" applyFont="1" applyBorder="1"/>
    <xf numFmtId="0" fontId="33" fillId="0" borderId="19" xfId="0" applyFont="1" applyBorder="1" applyAlignment="1">
      <alignment horizontal="left" indent="1"/>
    </xf>
    <xf numFmtId="0" fontId="32" fillId="0" borderId="20" xfId="0" applyFont="1" applyBorder="1" applyAlignment="1">
      <alignment vertical="center"/>
    </xf>
    <xf numFmtId="0" fontId="33" fillId="0" borderId="21" xfId="0" applyFont="1" applyBorder="1" applyAlignment="1">
      <alignment horizontal="left" indent="1"/>
    </xf>
    <xf numFmtId="0" fontId="32" fillId="0" borderId="22" xfId="0" applyFont="1" applyBorder="1" applyAlignment="1">
      <alignment vertical="center"/>
    </xf>
    <xf numFmtId="0" fontId="32" fillId="0" borderId="23" xfId="0" applyFont="1" applyBorder="1" applyAlignment="1">
      <alignment horizontal="center"/>
    </xf>
    <xf numFmtId="0" fontId="32" fillId="0" borderId="23" xfId="0" applyFont="1" applyBorder="1" applyAlignment="1">
      <alignment horizontal="center" vertical="center"/>
    </xf>
    <xf numFmtId="0" fontId="32" fillId="0" borderId="24" xfId="0" applyFont="1" applyBorder="1"/>
    <xf numFmtId="168" fontId="5" fillId="10" borderId="7" xfId="0" applyNumberFormat="1" applyFont="1" applyFill="1" applyBorder="1" applyAlignment="1">
      <alignment vertical="center"/>
    </xf>
    <xf numFmtId="168" fontId="5" fillId="10" borderId="7" xfId="0" applyNumberFormat="1" applyFont="1" applyFill="1" applyBorder="1" applyAlignment="1">
      <alignment horizontal="center" vertical="center"/>
    </xf>
    <xf numFmtId="9" fontId="5" fillId="10" borderId="8" xfId="7" applyFont="1" applyFill="1" applyBorder="1" applyAlignment="1">
      <alignment horizontal="center" vertical="center"/>
    </xf>
    <xf numFmtId="0" fontId="28" fillId="7" borderId="1" xfId="0" applyFont="1" applyFill="1" applyBorder="1" applyAlignment="1">
      <alignment horizontal="center" vertical="center" wrapText="1"/>
    </xf>
    <xf numFmtId="0" fontId="28" fillId="7" borderId="3" xfId="0" applyFont="1" applyFill="1" applyBorder="1" applyAlignment="1">
      <alignment horizontal="center" vertical="center" wrapText="1"/>
    </xf>
    <xf numFmtId="0" fontId="33" fillId="0" borderId="25" xfId="0" applyFont="1" applyBorder="1" applyAlignment="1">
      <alignment horizontal="left" indent="1"/>
    </xf>
    <xf numFmtId="0" fontId="32" fillId="0" borderId="0" xfId="0" applyFont="1" applyAlignment="1">
      <alignment horizontal="center"/>
    </xf>
    <xf numFmtId="0" fontId="34" fillId="0" borderId="25" xfId="0" applyFont="1" applyBorder="1" applyAlignment="1">
      <alignment horizontal="left" indent="1"/>
    </xf>
    <xf numFmtId="0" fontId="33" fillId="0" borderId="26" xfId="0" applyFont="1" applyBorder="1" applyAlignment="1">
      <alignment horizontal="left" indent="1"/>
    </xf>
    <xf numFmtId="0" fontId="33" fillId="0" borderId="0" xfId="0" applyFont="1" applyAlignment="1">
      <alignment horizontal="left" indent="1"/>
    </xf>
    <xf numFmtId="0" fontId="32" fillId="0" borderId="0" xfId="0" applyFont="1" applyAlignment="1">
      <alignment horizontal="center" vertical="center"/>
    </xf>
    <xf numFmtId="0" fontId="15" fillId="0" borderId="27" xfId="0" applyFont="1" applyBorder="1" applyAlignment="1">
      <alignment horizontal="center" vertical="center"/>
    </xf>
    <xf numFmtId="0" fontId="15" fillId="0" borderId="1" xfId="0" applyFont="1" applyBorder="1" applyAlignment="1">
      <alignment vertical="center" wrapText="1"/>
    </xf>
    <xf numFmtId="169" fontId="15" fillId="0" borderId="1" xfId="0" applyNumberFormat="1" applyFont="1" applyBorder="1" applyAlignment="1">
      <alignment horizontal="center" vertical="center"/>
    </xf>
    <xf numFmtId="0" fontId="14" fillId="4" borderId="27" xfId="0" applyFont="1" applyFill="1" applyBorder="1" applyAlignment="1">
      <alignment horizontal="center" vertical="center"/>
    </xf>
    <xf numFmtId="43" fontId="15" fillId="0" borderId="28" xfId="4" applyFont="1" applyBorder="1" applyAlignment="1">
      <alignment horizontal="center" vertical="center"/>
    </xf>
    <xf numFmtId="43" fontId="13" fillId="4" borderId="28" xfId="4" applyFont="1" applyFill="1" applyBorder="1" applyAlignment="1">
      <alignment horizontal="center" vertical="center"/>
    </xf>
    <xf numFmtId="0" fontId="28" fillId="7" borderId="1" xfId="0" applyFont="1" applyFill="1" applyBorder="1" applyAlignment="1">
      <alignment horizontal="left" vertical="center" wrapText="1"/>
    </xf>
    <xf numFmtId="0" fontId="27" fillId="7" borderId="1" xfId="0" applyFont="1" applyFill="1" applyBorder="1" applyAlignment="1">
      <alignment horizontal="left" vertical="center" wrapText="1"/>
    </xf>
    <xf numFmtId="0" fontId="24" fillId="0" borderId="13"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5" fillId="4" borderId="11"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14" fillId="4" borderId="6" xfId="0" applyFont="1" applyFill="1" applyBorder="1" applyAlignment="1">
      <alignment horizontal="center" vertical="center"/>
    </xf>
    <xf numFmtId="0" fontId="14" fillId="4" borderId="7" xfId="0" applyFont="1" applyFill="1" applyBorder="1" applyAlignment="1">
      <alignment horizontal="center" vertical="center"/>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28" fillId="7" borderId="29" xfId="0" applyFont="1" applyFill="1" applyBorder="1" applyAlignment="1">
      <alignment horizontal="center" vertical="center" wrapText="1"/>
    </xf>
    <xf numFmtId="0" fontId="28" fillId="7" borderId="2" xfId="0" applyFont="1" applyFill="1" applyBorder="1" applyAlignment="1">
      <alignment horizontal="center" vertical="center" wrapText="1"/>
    </xf>
    <xf numFmtId="0" fontId="28" fillId="7" borderId="3" xfId="0" applyFont="1" applyFill="1" applyBorder="1" applyAlignment="1">
      <alignment horizontal="center" vertical="center" wrapText="1"/>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0" fillId="10" borderId="11" xfId="0" applyFont="1" applyFill="1" applyBorder="1" applyAlignment="1">
      <alignment horizontal="center" vertical="center"/>
    </xf>
    <xf numFmtId="0" fontId="10" fillId="10" borderId="12" xfId="0" applyFont="1" applyFill="1" applyBorder="1" applyAlignment="1">
      <alignment horizontal="center" vertical="center"/>
    </xf>
    <xf numFmtId="0" fontId="10" fillId="10" borderId="9" xfId="0" applyFont="1" applyFill="1" applyBorder="1" applyAlignment="1">
      <alignment horizontal="center" vertical="center"/>
    </xf>
    <xf numFmtId="0" fontId="31" fillId="9" borderId="10" xfId="0" applyFont="1" applyFill="1" applyBorder="1" applyAlignment="1">
      <alignment horizontal="center" vertical="center"/>
    </xf>
    <xf numFmtId="0" fontId="31" fillId="9" borderId="2" xfId="0" applyFont="1" applyFill="1" applyBorder="1" applyAlignment="1">
      <alignment horizontal="center" vertical="center"/>
    </xf>
    <xf numFmtId="0" fontId="31" fillId="9" borderId="3" xfId="0" applyFont="1" applyFill="1" applyBorder="1" applyAlignment="1">
      <alignment horizontal="center" vertical="center"/>
    </xf>
    <xf numFmtId="0" fontId="13" fillId="4" borderId="11" xfId="0" applyFont="1" applyFill="1" applyBorder="1" applyAlignment="1">
      <alignment horizontal="center" vertical="center" wrapText="1"/>
    </xf>
    <xf numFmtId="0" fontId="13" fillId="4" borderId="12" xfId="0" applyFont="1" applyFill="1" applyBorder="1" applyAlignment="1">
      <alignment horizontal="center" vertical="center" wrapText="1"/>
    </xf>
    <xf numFmtId="0" fontId="13" fillId="4" borderId="9" xfId="0" applyFont="1" applyFill="1" applyBorder="1" applyAlignment="1">
      <alignment horizontal="center" vertical="center" wrapText="1"/>
    </xf>
  </cellXfs>
  <cellStyles count="8">
    <cellStyle name="Comma" xfId="4" builtinId="3"/>
    <cellStyle name="Comma 2" xfId="1" xr:uid="{00000000-0005-0000-0000-000001000000}"/>
    <cellStyle name="Comma 2 2" xfId="3" xr:uid="{00000000-0005-0000-0000-000002000000}"/>
    <cellStyle name="Comma 30" xfId="6" xr:uid="{00000000-0005-0000-0000-000003000000}"/>
    <cellStyle name="Currency" xfId="5" builtinId="4"/>
    <cellStyle name="Normal" xfId="0" builtinId="0"/>
    <cellStyle name="Normal 2" xfId="2" xr:uid="{00000000-0005-0000-0000-000006000000}"/>
    <cellStyle name="Percent" xfId="7"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78828</xdr:colOff>
      <xdr:row>0</xdr:row>
      <xdr:rowOff>121868</xdr:rowOff>
    </xdr:from>
    <xdr:to>
      <xdr:col>0</xdr:col>
      <xdr:colOff>503621</xdr:colOff>
      <xdr:row>0</xdr:row>
      <xdr:rowOff>551793</xdr:rowOff>
    </xdr:to>
    <xdr:pic>
      <xdr:nvPicPr>
        <xdr:cNvPr id="2" name="Picture 1">
          <a:extLst>
            <a:ext uri="{FF2B5EF4-FFF2-40B4-BE49-F238E27FC236}">
              <a16:creationId xmlns:a16="http://schemas.microsoft.com/office/drawing/2014/main" id="{CB65368C-DDA7-423C-9358-84EC54070454}"/>
            </a:ext>
          </a:extLst>
        </xdr:cNvPr>
        <xdr:cNvPicPr>
          <a:picLocks noChangeAspect="1"/>
        </xdr:cNvPicPr>
      </xdr:nvPicPr>
      <xdr:blipFill>
        <a:blip xmlns:r="http://schemas.openxmlformats.org/officeDocument/2006/relationships" r:embed="rId1"/>
        <a:stretch/>
      </xdr:blipFill>
      <xdr:spPr bwMode="auto">
        <a:xfrm>
          <a:off x="78828" y="121868"/>
          <a:ext cx="424793" cy="429925"/>
        </a:xfrm>
        <a:prstGeom prst="rect">
          <a:avLst/>
        </a:prstGeom>
        <a:noFill/>
      </xdr:spPr>
    </xdr:pic>
    <xdr:clientData/>
  </xdr:twoCellAnchor>
  <xdr:twoCellAnchor editAs="oneCell">
    <xdr:from>
      <xdr:col>4</xdr:col>
      <xdr:colOff>753241</xdr:colOff>
      <xdr:row>256</xdr:row>
      <xdr:rowOff>121915</xdr:rowOff>
    </xdr:from>
    <xdr:to>
      <xdr:col>5</xdr:col>
      <xdr:colOff>780831</xdr:colOff>
      <xdr:row>258</xdr:row>
      <xdr:rowOff>381000</xdr:rowOff>
    </xdr:to>
    <xdr:pic>
      <xdr:nvPicPr>
        <xdr:cNvPr id="3" name="Picture 2">
          <a:extLst>
            <a:ext uri="{FF2B5EF4-FFF2-40B4-BE49-F238E27FC236}">
              <a16:creationId xmlns:a16="http://schemas.microsoft.com/office/drawing/2014/main" id="{B54E9CAB-5336-45AB-BC6D-B2ADF5148018}"/>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65041" y="102001315"/>
          <a:ext cx="916590" cy="77978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D162A-6EA5-4468-ABAB-669A378B8958}">
  <dimension ref="A1:F266"/>
  <sheetViews>
    <sheetView tabSelected="1" view="pageBreakPreview" topLeftCell="A241" zoomScaleNormal="100" zoomScaleSheetLayoutView="100" workbookViewId="0">
      <selection activeCell="D250" sqref="D250"/>
    </sheetView>
  </sheetViews>
  <sheetFormatPr defaultColWidth="8.85546875" defaultRowHeight="16.5" x14ac:dyDescent="0.3"/>
  <cols>
    <col min="1" max="1" width="6.140625" style="16" customWidth="1"/>
    <col min="2" max="2" width="44.140625" style="29" customWidth="1"/>
    <col min="3" max="3" width="12.7109375" style="12" customWidth="1"/>
    <col min="4" max="4" width="12.7109375" style="16" customWidth="1"/>
    <col min="5" max="6" width="12.7109375" style="21" customWidth="1"/>
    <col min="7" max="16384" width="8.85546875" style="5"/>
  </cols>
  <sheetData>
    <row r="1" spans="1:6" customFormat="1" ht="57.95" customHeight="1" x14ac:dyDescent="0.25">
      <c r="A1" s="156" t="s">
        <v>223</v>
      </c>
      <c r="B1" s="157"/>
      <c r="C1" s="157"/>
      <c r="D1" s="157"/>
      <c r="E1" s="157"/>
      <c r="F1" s="158"/>
    </row>
    <row r="2" spans="1:6" customFormat="1" ht="19.5" customHeight="1" x14ac:dyDescent="0.25">
      <c r="A2" s="140" t="s">
        <v>240</v>
      </c>
      <c r="B2" s="154" t="s">
        <v>222</v>
      </c>
      <c r="C2" s="154"/>
      <c r="D2" s="154"/>
      <c r="E2" s="154"/>
      <c r="F2" s="141"/>
    </row>
    <row r="3" spans="1:6" customFormat="1" ht="27" customHeight="1" x14ac:dyDescent="0.25">
      <c r="A3" s="103" t="s">
        <v>217</v>
      </c>
      <c r="B3" s="104" t="s">
        <v>274</v>
      </c>
      <c r="C3" s="103" t="s">
        <v>1</v>
      </c>
      <c r="D3" s="103" t="s">
        <v>218</v>
      </c>
      <c r="E3" s="103" t="s">
        <v>219</v>
      </c>
      <c r="F3" s="103" t="s">
        <v>220</v>
      </c>
    </row>
    <row r="4" spans="1:6" customFormat="1" ht="20.45" customHeight="1" x14ac:dyDescent="0.25">
      <c r="A4" s="97" t="s">
        <v>224</v>
      </c>
      <c r="B4" s="98" t="s">
        <v>191</v>
      </c>
      <c r="D4" s="99"/>
      <c r="F4" s="100" t="s">
        <v>221</v>
      </c>
    </row>
    <row r="5" spans="1:6" x14ac:dyDescent="0.3">
      <c r="A5" s="97">
        <v>1</v>
      </c>
      <c r="B5" s="6" t="s">
        <v>225</v>
      </c>
      <c r="C5" s="9"/>
      <c r="D5" s="13"/>
      <c r="E5" s="17"/>
      <c r="F5" s="22"/>
    </row>
    <row r="6" spans="1:6" ht="33" x14ac:dyDescent="0.3">
      <c r="A6" s="105">
        <v>1.1000000000000001</v>
      </c>
      <c r="B6" s="26" t="s">
        <v>5</v>
      </c>
      <c r="C6" s="9" t="s">
        <v>6</v>
      </c>
      <c r="D6" s="23">
        <v>1</v>
      </c>
      <c r="E6" s="17"/>
      <c r="F6" s="24"/>
    </row>
    <row r="7" spans="1:6" x14ac:dyDescent="0.3">
      <c r="A7" s="106">
        <v>1.2</v>
      </c>
      <c r="B7" s="26" t="s">
        <v>173</v>
      </c>
      <c r="C7" s="9" t="s">
        <v>7</v>
      </c>
      <c r="D7" s="23">
        <v>1</v>
      </c>
      <c r="E7" s="18"/>
      <c r="F7" s="24"/>
    </row>
    <row r="8" spans="1:6" ht="82.5" x14ac:dyDescent="0.3">
      <c r="A8" s="106">
        <v>1.3</v>
      </c>
      <c r="B8" s="26" t="s">
        <v>227</v>
      </c>
      <c r="C8" s="9" t="s">
        <v>172</v>
      </c>
      <c r="D8" s="13">
        <f>73*53</f>
        <v>3869</v>
      </c>
      <c r="E8" s="17"/>
      <c r="F8" s="24"/>
    </row>
    <row r="9" spans="1:6" x14ac:dyDescent="0.3">
      <c r="A9" s="97">
        <v>2</v>
      </c>
      <c r="B9" s="7" t="s">
        <v>226</v>
      </c>
      <c r="C9" s="9"/>
      <c r="D9" s="13"/>
      <c r="E9" s="17"/>
      <c r="F9" s="24"/>
    </row>
    <row r="10" spans="1:6" ht="148.5" x14ac:dyDescent="0.3">
      <c r="A10" s="107">
        <v>2.1</v>
      </c>
      <c r="B10" s="26" t="s">
        <v>228</v>
      </c>
      <c r="C10" s="9" t="s">
        <v>8</v>
      </c>
      <c r="D10" s="14">
        <v>9514.3521869999986</v>
      </c>
      <c r="E10" s="17"/>
      <c r="F10" s="24"/>
    </row>
    <row r="11" spans="1:6" ht="116.45" customHeight="1" x14ac:dyDescent="0.3">
      <c r="A11" s="107">
        <v>2.2000000000000002</v>
      </c>
      <c r="B11" s="85" t="s">
        <v>216</v>
      </c>
      <c r="C11" s="9" t="s">
        <v>8</v>
      </c>
      <c r="D11" s="14">
        <v>2720.1393325000004</v>
      </c>
      <c r="E11" s="36"/>
      <c r="F11" s="24"/>
    </row>
    <row r="12" spans="1:6" x14ac:dyDescent="0.3">
      <c r="A12" s="97">
        <v>3</v>
      </c>
      <c r="B12" s="8" t="s">
        <v>229</v>
      </c>
      <c r="C12" s="9"/>
      <c r="D12" s="13"/>
      <c r="E12" s="17"/>
      <c r="F12" s="24"/>
    </row>
    <row r="13" spans="1:6" ht="33" x14ac:dyDescent="0.3">
      <c r="A13" s="107">
        <v>3.1</v>
      </c>
      <c r="B13" s="27" t="s">
        <v>230</v>
      </c>
      <c r="C13" s="9" t="s">
        <v>8</v>
      </c>
      <c r="D13" s="13">
        <f>33*53*0.15</f>
        <v>262.34999999999997</v>
      </c>
      <c r="E13" s="17"/>
      <c r="F13" s="24"/>
    </row>
    <row r="14" spans="1:6" ht="45.6" customHeight="1" x14ac:dyDescent="0.3">
      <c r="A14" s="107">
        <v>3.2</v>
      </c>
      <c r="B14" s="27" t="s">
        <v>184</v>
      </c>
      <c r="C14" s="10" t="s">
        <v>172</v>
      </c>
      <c r="D14" s="13">
        <f>(51.661*53)+(2*9.329*33)+(4*9.329*24.133)</f>
        <v>4254.2940280000003</v>
      </c>
      <c r="E14" s="19"/>
      <c r="F14" s="24"/>
    </row>
    <row r="15" spans="1:6" x14ac:dyDescent="0.3">
      <c r="A15" s="97">
        <v>4</v>
      </c>
      <c r="B15" s="8" t="s">
        <v>231</v>
      </c>
      <c r="C15" s="11"/>
      <c r="D15" s="15"/>
      <c r="E15" s="20"/>
      <c r="F15" s="24"/>
    </row>
    <row r="16" spans="1:6" ht="82.5" x14ac:dyDescent="0.3">
      <c r="A16" s="107">
        <v>4.0999999999999996</v>
      </c>
      <c r="B16" s="26" t="s">
        <v>232</v>
      </c>
      <c r="C16" s="9" t="s">
        <v>8</v>
      </c>
      <c r="D16" s="14">
        <f>86.07*0.5</f>
        <v>43.034999999999997</v>
      </c>
      <c r="E16" s="17"/>
      <c r="F16" s="24"/>
    </row>
    <row r="17" spans="1:6" ht="99" x14ac:dyDescent="0.3">
      <c r="A17" s="107">
        <v>4.2</v>
      </c>
      <c r="B17" s="26" t="s">
        <v>174</v>
      </c>
      <c r="C17" s="9" t="s">
        <v>8</v>
      </c>
      <c r="D17" s="14">
        <f>86.07*0.7</f>
        <v>60.248999999999988</v>
      </c>
      <c r="E17" s="17"/>
      <c r="F17" s="24"/>
    </row>
    <row r="18" spans="1:6" ht="66" x14ac:dyDescent="0.3">
      <c r="A18" s="107">
        <v>4.3</v>
      </c>
      <c r="B18" s="26" t="s">
        <v>176</v>
      </c>
      <c r="C18" s="9" t="s">
        <v>8</v>
      </c>
      <c r="D18" s="14">
        <f>86.07*0.15</f>
        <v>12.910499999999999</v>
      </c>
      <c r="E18" s="17"/>
      <c r="F18" s="24"/>
    </row>
    <row r="19" spans="1:6" x14ac:dyDescent="0.3">
      <c r="A19" s="97">
        <v>5</v>
      </c>
      <c r="B19" s="8" t="s">
        <v>233</v>
      </c>
      <c r="C19" s="9"/>
      <c r="D19" s="13"/>
      <c r="E19" s="17"/>
      <c r="F19" s="24"/>
    </row>
    <row r="20" spans="1:6" ht="45" customHeight="1" x14ac:dyDescent="0.3">
      <c r="A20" s="53"/>
      <c r="B20" s="114" t="s">
        <v>9</v>
      </c>
      <c r="C20" s="9"/>
      <c r="D20" s="13"/>
      <c r="E20" s="17"/>
      <c r="F20" s="24"/>
    </row>
    <row r="21" spans="1:6" x14ac:dyDescent="0.3">
      <c r="A21" s="107">
        <v>5.0999999999999996</v>
      </c>
      <c r="B21" s="26" t="s">
        <v>234</v>
      </c>
      <c r="C21" s="9" t="s">
        <v>8</v>
      </c>
      <c r="D21" s="14">
        <f>9.2*8*3</f>
        <v>220.79999999999998</v>
      </c>
      <c r="E21" s="17"/>
      <c r="F21" s="24"/>
    </row>
    <row r="22" spans="1:6" x14ac:dyDescent="0.3">
      <c r="A22" s="107"/>
      <c r="B22" s="108" t="s">
        <v>183</v>
      </c>
      <c r="C22" s="9"/>
      <c r="D22" s="13"/>
      <c r="E22" s="17"/>
      <c r="F22" s="24"/>
    </row>
    <row r="23" spans="1:6" ht="49.5" x14ac:dyDescent="0.3">
      <c r="A23" s="107">
        <v>5.2</v>
      </c>
      <c r="B23" s="26" t="s">
        <v>177</v>
      </c>
      <c r="C23" s="9" t="s">
        <v>8</v>
      </c>
      <c r="D23" s="13">
        <f>9.2*8*0.3</f>
        <v>22.08</v>
      </c>
      <c r="E23" s="17"/>
      <c r="F23" s="24"/>
    </row>
    <row r="24" spans="1:6" ht="82.5" x14ac:dyDescent="0.3">
      <c r="A24" s="107">
        <v>5.3</v>
      </c>
      <c r="B24" s="26" t="s">
        <v>178</v>
      </c>
      <c r="C24" s="9" t="s">
        <v>8</v>
      </c>
      <c r="D24" s="13">
        <f>2*(0.5*(0.4+1)*4)*6</f>
        <v>33.599999999999994</v>
      </c>
      <c r="E24" s="17"/>
      <c r="F24" s="24"/>
    </row>
    <row r="25" spans="1:6" ht="82.5" x14ac:dyDescent="0.3">
      <c r="A25" s="107">
        <v>5.4</v>
      </c>
      <c r="B25" s="26" t="s">
        <v>179</v>
      </c>
      <c r="C25" s="9" t="s">
        <v>8</v>
      </c>
      <c r="D25" s="13">
        <f>4.95*9.2</f>
        <v>45.54</v>
      </c>
      <c r="E25" s="17"/>
      <c r="F25" s="24"/>
    </row>
    <row r="26" spans="1:6" x14ac:dyDescent="0.3">
      <c r="A26" s="107"/>
      <c r="B26" s="108" t="s">
        <v>182</v>
      </c>
      <c r="C26" s="9"/>
      <c r="D26" s="13"/>
      <c r="E26" s="17"/>
      <c r="F26" s="24"/>
    </row>
    <row r="27" spans="1:6" ht="66" x14ac:dyDescent="0.3">
      <c r="A27" s="107">
        <v>5.5</v>
      </c>
      <c r="B27" s="26" t="s">
        <v>180</v>
      </c>
      <c r="C27" s="9" t="s">
        <v>8</v>
      </c>
      <c r="D27" s="13">
        <f>9.2*8*0.1</f>
        <v>7.3599999999999994</v>
      </c>
      <c r="E27" s="17"/>
      <c r="F27" s="24"/>
    </row>
    <row r="28" spans="1:6" ht="45.6" customHeight="1" x14ac:dyDescent="0.3">
      <c r="A28" s="107">
        <v>5.6</v>
      </c>
      <c r="B28" s="26" t="s">
        <v>235</v>
      </c>
      <c r="C28" s="9" t="s">
        <v>8</v>
      </c>
      <c r="D28" s="13">
        <f>3*0.15*9.2</f>
        <v>4.1399999999999997</v>
      </c>
      <c r="E28" s="17"/>
      <c r="F28" s="24"/>
    </row>
    <row r="29" spans="1:6" ht="66" x14ac:dyDescent="0.3">
      <c r="A29" s="107">
        <v>5.7</v>
      </c>
      <c r="B29" s="26" t="s">
        <v>181</v>
      </c>
      <c r="C29" s="9" t="s">
        <v>8</v>
      </c>
      <c r="D29" s="13">
        <f xml:space="preserve"> 1.121*5</f>
        <v>5.6050000000000004</v>
      </c>
      <c r="E29" s="17"/>
      <c r="F29" s="24"/>
    </row>
    <row r="30" spans="1:6" ht="66" x14ac:dyDescent="0.3">
      <c r="A30" s="107">
        <v>5.8</v>
      </c>
      <c r="B30" s="26" t="s">
        <v>236</v>
      </c>
      <c r="C30" s="9" t="s">
        <v>8</v>
      </c>
      <c r="D30" s="13">
        <f>2*11.195*0.15</f>
        <v>3.3584999999999998</v>
      </c>
      <c r="E30" s="17"/>
      <c r="F30" s="24"/>
    </row>
    <row r="31" spans="1:6" x14ac:dyDescent="0.3">
      <c r="A31" s="107"/>
      <c r="B31" s="108" t="s">
        <v>185</v>
      </c>
      <c r="C31" s="9"/>
      <c r="D31" s="13"/>
      <c r="E31" s="17"/>
      <c r="F31" s="24"/>
    </row>
    <row r="32" spans="1:6" ht="33" x14ac:dyDescent="0.3">
      <c r="A32" s="107">
        <v>5.9</v>
      </c>
      <c r="B32" s="26" t="s">
        <v>186</v>
      </c>
      <c r="C32" s="10" t="s">
        <v>172</v>
      </c>
      <c r="D32" s="13">
        <f>(2*4*5.2)+(2*3*7.2)</f>
        <v>84.800000000000011</v>
      </c>
      <c r="E32" s="17"/>
      <c r="F32" s="24"/>
    </row>
    <row r="33" spans="1:6" x14ac:dyDescent="0.3">
      <c r="A33" s="97">
        <v>6</v>
      </c>
      <c r="B33" s="8" t="s">
        <v>238</v>
      </c>
      <c r="C33" s="9"/>
      <c r="D33" s="13"/>
      <c r="E33" s="17"/>
      <c r="F33" s="24"/>
    </row>
    <row r="34" spans="1:6" ht="82.5" x14ac:dyDescent="0.3">
      <c r="A34" s="107">
        <v>6.1</v>
      </c>
      <c r="B34" s="26" t="s">
        <v>192</v>
      </c>
      <c r="C34" s="9" t="s">
        <v>8</v>
      </c>
      <c r="D34" s="13">
        <f xml:space="preserve"> 8*10*0.3</f>
        <v>24</v>
      </c>
      <c r="E34" s="17"/>
      <c r="F34" s="24"/>
    </row>
    <row r="35" spans="1:6" ht="48.95" customHeight="1" x14ac:dyDescent="0.3">
      <c r="A35" s="107">
        <v>6.2</v>
      </c>
      <c r="B35" s="26" t="s">
        <v>259</v>
      </c>
      <c r="C35" s="9" t="s">
        <v>8</v>
      </c>
      <c r="D35" s="13">
        <f>8*10*0.3</f>
        <v>24</v>
      </c>
      <c r="E35" s="17"/>
      <c r="F35" s="24"/>
    </row>
    <row r="36" spans="1:6" x14ac:dyDescent="0.3">
      <c r="A36" s="97">
        <v>7</v>
      </c>
      <c r="B36" s="8" t="s">
        <v>239</v>
      </c>
      <c r="C36" s="9"/>
      <c r="D36" s="13"/>
      <c r="E36" s="17"/>
      <c r="F36" s="24"/>
    </row>
    <row r="37" spans="1:6" ht="66" x14ac:dyDescent="0.3">
      <c r="A37" s="107">
        <v>7.1</v>
      </c>
      <c r="B37" s="26" t="s">
        <v>195</v>
      </c>
      <c r="C37" s="9" t="s">
        <v>193</v>
      </c>
      <c r="D37" s="13">
        <f>2*14.2</f>
        <v>28.4</v>
      </c>
      <c r="E37" s="17"/>
      <c r="F37" s="24"/>
    </row>
    <row r="38" spans="1:6" ht="66" x14ac:dyDescent="0.3">
      <c r="A38" s="107">
        <v>7.2</v>
      </c>
      <c r="B38" s="26" t="s">
        <v>194</v>
      </c>
      <c r="C38" s="9" t="s">
        <v>193</v>
      </c>
      <c r="D38" s="13">
        <f>2*13</f>
        <v>26</v>
      </c>
      <c r="E38" s="17"/>
      <c r="F38" s="24"/>
    </row>
    <row r="39" spans="1:6" ht="30" customHeight="1" thickBot="1" x14ac:dyDescent="0.35">
      <c r="A39" s="159" t="s">
        <v>237</v>
      </c>
      <c r="B39" s="160"/>
      <c r="C39" s="160"/>
      <c r="D39" s="160"/>
      <c r="E39" s="161"/>
      <c r="F39" s="25">
        <f>SUM(F6:F38)</f>
        <v>0</v>
      </c>
    </row>
    <row r="40" spans="1:6" ht="17.25" thickTop="1" x14ac:dyDescent="0.3"/>
    <row r="41" spans="1:6" customFormat="1" ht="19.5" customHeight="1" x14ac:dyDescent="0.25">
      <c r="A41" s="101" t="s">
        <v>241</v>
      </c>
      <c r="B41" s="154" t="s">
        <v>242</v>
      </c>
      <c r="C41" s="155"/>
      <c r="D41" s="155"/>
      <c r="E41" s="155"/>
      <c r="F41" s="102"/>
    </row>
    <row r="42" spans="1:6" customFormat="1" ht="25.5" customHeight="1" x14ac:dyDescent="0.25">
      <c r="A42" s="103" t="s">
        <v>217</v>
      </c>
      <c r="B42" s="104" t="s">
        <v>274</v>
      </c>
      <c r="C42" s="103" t="s">
        <v>1</v>
      </c>
      <c r="D42" s="103" t="s">
        <v>218</v>
      </c>
      <c r="E42" s="103" t="s">
        <v>219</v>
      </c>
      <c r="F42" s="103" t="s">
        <v>220</v>
      </c>
    </row>
    <row r="43" spans="1:6" customFormat="1" ht="20.45" customHeight="1" x14ac:dyDescent="0.25">
      <c r="A43" s="97" t="s">
        <v>244</v>
      </c>
      <c r="B43" s="98" t="s">
        <v>243</v>
      </c>
      <c r="D43" s="99"/>
      <c r="F43" s="100" t="s">
        <v>221</v>
      </c>
    </row>
    <row r="44" spans="1:6" s="35" customFormat="1" x14ac:dyDescent="0.3">
      <c r="A44" s="38">
        <v>1</v>
      </c>
      <c r="B44" s="39" t="s">
        <v>10</v>
      </c>
      <c r="C44" s="13"/>
      <c r="D44" s="13"/>
      <c r="E44" s="17"/>
      <c r="F44" s="22"/>
    </row>
    <row r="45" spans="1:6" s="35" customFormat="1" ht="82.5" x14ac:dyDescent="0.3">
      <c r="A45" s="40">
        <v>1.3</v>
      </c>
      <c r="B45" s="41" t="s">
        <v>258</v>
      </c>
      <c r="C45" s="13" t="s">
        <v>8</v>
      </c>
      <c r="D45" s="13">
        <f>100*0.6*0.4+50*0.4*0.4</f>
        <v>32</v>
      </c>
      <c r="E45" s="17"/>
      <c r="F45" s="22"/>
    </row>
    <row r="46" spans="1:6" s="35" customFormat="1" ht="49.5" x14ac:dyDescent="0.3">
      <c r="A46" s="40">
        <v>1.2</v>
      </c>
      <c r="B46" s="41" t="s">
        <v>246</v>
      </c>
      <c r="C46" s="13" t="s">
        <v>8</v>
      </c>
      <c r="D46" s="13">
        <f>150*0.1*0.4</f>
        <v>6</v>
      </c>
      <c r="E46" s="17"/>
      <c r="F46" s="22"/>
    </row>
    <row r="47" spans="1:6" s="35" customFormat="1" x14ac:dyDescent="0.3">
      <c r="A47" s="38">
        <v>2</v>
      </c>
      <c r="B47" s="42" t="s">
        <v>245</v>
      </c>
      <c r="C47" s="13"/>
      <c r="D47" s="13"/>
      <c r="E47" s="17"/>
      <c r="F47" s="22"/>
    </row>
    <row r="48" spans="1:6" s="35" customFormat="1" ht="99" x14ac:dyDescent="0.3">
      <c r="A48" s="40"/>
      <c r="B48" s="109" t="s">
        <v>11</v>
      </c>
      <c r="C48" s="13"/>
      <c r="D48" s="13"/>
      <c r="E48" s="17"/>
      <c r="F48" s="22"/>
    </row>
    <row r="49" spans="1:6" s="35" customFormat="1" ht="16.5" customHeight="1" x14ac:dyDescent="0.3">
      <c r="A49" s="40"/>
      <c r="B49" s="110" t="s">
        <v>126</v>
      </c>
      <c r="C49" s="13"/>
      <c r="D49" s="13"/>
      <c r="E49" s="17"/>
      <c r="F49" s="22"/>
    </row>
    <row r="50" spans="1:6" s="35" customFormat="1" ht="49.5" x14ac:dyDescent="0.3">
      <c r="A50" s="40">
        <v>2.1</v>
      </c>
      <c r="B50" s="41" t="s">
        <v>127</v>
      </c>
      <c r="C50" s="13" t="s">
        <v>128</v>
      </c>
      <c r="D50" s="13">
        <v>50</v>
      </c>
      <c r="E50" s="17"/>
      <c r="F50" s="22"/>
    </row>
    <row r="51" spans="1:6" s="35" customFormat="1" ht="74.099999999999994" customHeight="1" x14ac:dyDescent="0.3">
      <c r="A51" s="40">
        <v>2.2000000000000002</v>
      </c>
      <c r="B51" s="111" t="s">
        <v>247</v>
      </c>
      <c r="C51" s="13" t="s">
        <v>128</v>
      </c>
      <c r="D51" s="13">
        <v>60</v>
      </c>
      <c r="E51" s="17"/>
      <c r="F51" s="22"/>
    </row>
    <row r="52" spans="1:6" s="35" customFormat="1" ht="49.5" x14ac:dyDescent="0.3">
      <c r="A52" s="40">
        <v>2.2999999999999998</v>
      </c>
      <c r="B52" s="41" t="s">
        <v>198</v>
      </c>
      <c r="C52" s="13" t="s">
        <v>128</v>
      </c>
      <c r="D52" s="13">
        <v>30</v>
      </c>
      <c r="E52" s="36"/>
      <c r="F52" s="22"/>
    </row>
    <row r="53" spans="1:6" s="35" customFormat="1" ht="15.6" customHeight="1" x14ac:dyDescent="0.3">
      <c r="A53" s="40">
        <v>2.4</v>
      </c>
      <c r="B53" s="112" t="s">
        <v>12</v>
      </c>
      <c r="C53" s="13"/>
      <c r="D53" s="13"/>
      <c r="E53" s="17"/>
      <c r="F53" s="22"/>
    </row>
    <row r="54" spans="1:6" s="35" customFormat="1" x14ac:dyDescent="0.3">
      <c r="A54" s="40" t="s">
        <v>13</v>
      </c>
      <c r="B54" s="41" t="s">
        <v>15</v>
      </c>
      <c r="C54" s="13" t="s">
        <v>28</v>
      </c>
      <c r="D54" s="13">
        <v>3</v>
      </c>
      <c r="E54" s="36"/>
      <c r="F54" s="22"/>
    </row>
    <row r="55" spans="1:6" s="35" customFormat="1" x14ac:dyDescent="0.3">
      <c r="A55" s="40" t="s">
        <v>14</v>
      </c>
      <c r="B55" s="41" t="s">
        <v>17</v>
      </c>
      <c r="C55" s="13" t="s">
        <v>28</v>
      </c>
      <c r="D55" s="13">
        <v>3</v>
      </c>
      <c r="E55" s="36"/>
      <c r="F55" s="22"/>
    </row>
    <row r="56" spans="1:6" s="35" customFormat="1" x14ac:dyDescent="0.3">
      <c r="A56" s="40" t="s">
        <v>16</v>
      </c>
      <c r="B56" s="41" t="s">
        <v>21</v>
      </c>
      <c r="C56" s="13" t="s">
        <v>28</v>
      </c>
      <c r="D56" s="13">
        <v>3</v>
      </c>
      <c r="E56" s="36"/>
      <c r="F56" s="22"/>
    </row>
    <row r="57" spans="1:6" s="35" customFormat="1" ht="33" x14ac:dyDescent="0.3">
      <c r="A57" s="40" t="s">
        <v>18</v>
      </c>
      <c r="B57" s="41" t="s">
        <v>22</v>
      </c>
      <c r="C57" s="13" t="s">
        <v>28</v>
      </c>
      <c r="D57" s="13">
        <v>4</v>
      </c>
      <c r="E57" s="36"/>
      <c r="F57" s="22"/>
    </row>
    <row r="58" spans="1:6" s="35" customFormat="1" ht="33" x14ac:dyDescent="0.3">
      <c r="A58" s="40" t="s">
        <v>19</v>
      </c>
      <c r="B58" s="41" t="s">
        <v>20</v>
      </c>
      <c r="C58" s="13" t="s">
        <v>28</v>
      </c>
      <c r="D58" s="13">
        <v>4</v>
      </c>
      <c r="E58" s="36"/>
      <c r="F58" s="22"/>
    </row>
    <row r="59" spans="1:6" s="35" customFormat="1" x14ac:dyDescent="0.3">
      <c r="A59" s="40" t="s">
        <v>248</v>
      </c>
      <c r="B59" s="41" t="s">
        <v>23</v>
      </c>
      <c r="C59" s="13" t="s">
        <v>28</v>
      </c>
      <c r="D59" s="13">
        <v>4</v>
      </c>
      <c r="E59" s="36"/>
      <c r="F59" s="22"/>
    </row>
    <row r="60" spans="1:6" s="35" customFormat="1" x14ac:dyDescent="0.3">
      <c r="A60" s="40" t="s">
        <v>249</v>
      </c>
      <c r="B60" s="41" t="s">
        <v>24</v>
      </c>
      <c r="C60" s="13" t="s">
        <v>28</v>
      </c>
      <c r="D60" s="13">
        <v>3</v>
      </c>
      <c r="E60" s="36"/>
      <c r="F60" s="22"/>
    </row>
    <row r="61" spans="1:6" s="35" customFormat="1" x14ac:dyDescent="0.3">
      <c r="A61" s="40" t="s">
        <v>250</v>
      </c>
      <c r="B61" s="41" t="s">
        <v>25</v>
      </c>
      <c r="C61" s="13" t="s">
        <v>28</v>
      </c>
      <c r="D61" s="13">
        <v>3</v>
      </c>
      <c r="E61" s="36"/>
      <c r="F61" s="22"/>
    </row>
    <row r="62" spans="1:6" s="35" customFormat="1" x14ac:dyDescent="0.3">
      <c r="A62" s="40" t="s">
        <v>251</v>
      </c>
      <c r="B62" s="41" t="s">
        <v>26</v>
      </c>
      <c r="C62" s="13" t="s">
        <v>28</v>
      </c>
      <c r="D62" s="13">
        <v>3</v>
      </c>
      <c r="E62" s="36"/>
      <c r="F62" s="22"/>
    </row>
    <row r="63" spans="1:6" s="35" customFormat="1" ht="33" x14ac:dyDescent="0.3">
      <c r="A63" s="40">
        <v>2.5</v>
      </c>
      <c r="B63" s="41" t="s">
        <v>189</v>
      </c>
      <c r="C63" s="13" t="s">
        <v>193</v>
      </c>
      <c r="D63" s="13">
        <v>30</v>
      </c>
      <c r="E63" s="36"/>
      <c r="F63" s="22"/>
    </row>
    <row r="64" spans="1:6" s="35" customFormat="1" x14ac:dyDescent="0.3">
      <c r="A64" s="40" t="s">
        <v>252</v>
      </c>
      <c r="B64" s="41" t="s">
        <v>21</v>
      </c>
      <c r="C64" s="13" t="s">
        <v>28</v>
      </c>
      <c r="D64" s="13">
        <v>3</v>
      </c>
      <c r="E64" s="36"/>
      <c r="F64" s="22"/>
    </row>
    <row r="65" spans="1:6" s="35" customFormat="1" x14ac:dyDescent="0.3">
      <c r="A65" s="40" t="s">
        <v>253</v>
      </c>
      <c r="B65" s="41" t="s">
        <v>23</v>
      </c>
      <c r="C65" s="13" t="s">
        <v>28</v>
      </c>
      <c r="D65" s="13">
        <v>10</v>
      </c>
      <c r="E65" s="36"/>
      <c r="F65" s="22"/>
    </row>
    <row r="66" spans="1:6" s="35" customFormat="1" x14ac:dyDescent="0.3">
      <c r="A66" s="40" t="s">
        <v>254</v>
      </c>
      <c r="B66" s="41" t="s">
        <v>24</v>
      </c>
      <c r="C66" s="13" t="s">
        <v>28</v>
      </c>
      <c r="D66" s="13">
        <v>3</v>
      </c>
      <c r="E66" s="36"/>
      <c r="F66" s="22"/>
    </row>
    <row r="67" spans="1:6" s="35" customFormat="1" x14ac:dyDescent="0.3">
      <c r="A67" s="40" t="s">
        <v>255</v>
      </c>
      <c r="B67" s="41" t="s">
        <v>27</v>
      </c>
      <c r="C67" s="13" t="s">
        <v>28</v>
      </c>
      <c r="D67" s="13">
        <v>4</v>
      </c>
      <c r="E67" s="36"/>
      <c r="F67" s="22"/>
    </row>
    <row r="68" spans="1:6" s="35" customFormat="1" x14ac:dyDescent="0.3">
      <c r="A68" s="40" t="s">
        <v>256</v>
      </c>
      <c r="B68" s="41" t="s">
        <v>108</v>
      </c>
      <c r="C68" s="13" t="s">
        <v>28</v>
      </c>
      <c r="D68" s="13">
        <v>1</v>
      </c>
      <c r="E68" s="36"/>
      <c r="F68" s="22"/>
    </row>
    <row r="69" spans="1:6" s="35" customFormat="1" x14ac:dyDescent="0.3">
      <c r="A69" s="38">
        <v>3</v>
      </c>
      <c r="B69" s="44" t="s">
        <v>29</v>
      </c>
      <c r="C69" s="13"/>
      <c r="D69" s="13"/>
      <c r="E69" s="37"/>
      <c r="F69" s="22"/>
    </row>
    <row r="70" spans="1:6" s="35" customFormat="1" ht="96.6" customHeight="1" x14ac:dyDescent="0.3">
      <c r="A70" s="40">
        <v>3.1</v>
      </c>
      <c r="B70" s="41" t="s">
        <v>190</v>
      </c>
      <c r="C70" s="13" t="s">
        <v>129</v>
      </c>
      <c r="D70" s="13">
        <v>5</v>
      </c>
      <c r="E70" s="37"/>
      <c r="F70" s="22"/>
    </row>
    <row r="71" spans="1:6" s="35" customFormat="1" ht="30" customHeight="1" thickBot="1" x14ac:dyDescent="0.35">
      <c r="A71" s="159" t="s">
        <v>257</v>
      </c>
      <c r="B71" s="160"/>
      <c r="C71" s="160"/>
      <c r="D71" s="160"/>
      <c r="E71" s="161"/>
      <c r="F71" s="25">
        <f>SUM(F44:F70)</f>
        <v>0</v>
      </c>
    </row>
    <row r="72" spans="1:6" ht="17.25" thickTop="1" x14ac:dyDescent="0.3"/>
    <row r="73" spans="1:6" customFormat="1" ht="33.6" customHeight="1" x14ac:dyDescent="0.25">
      <c r="A73" s="101" t="s">
        <v>260</v>
      </c>
      <c r="B73" s="167" t="s">
        <v>329</v>
      </c>
      <c r="C73" s="168"/>
      <c r="D73" s="168"/>
      <c r="E73" s="168"/>
      <c r="F73" s="169"/>
    </row>
    <row r="74" spans="1:6" customFormat="1" ht="27" customHeight="1" x14ac:dyDescent="0.25">
      <c r="A74" s="103" t="s">
        <v>217</v>
      </c>
      <c r="B74" s="104" t="s">
        <v>274</v>
      </c>
      <c r="C74" s="103" t="s">
        <v>1</v>
      </c>
      <c r="D74" s="103" t="s">
        <v>218</v>
      </c>
      <c r="E74" s="103" t="s">
        <v>219</v>
      </c>
      <c r="F74" s="103" t="s">
        <v>220</v>
      </c>
    </row>
    <row r="75" spans="1:6" s="35" customFormat="1" ht="49.5" x14ac:dyDescent="0.3">
      <c r="A75" s="148">
        <v>1</v>
      </c>
      <c r="B75" s="149" t="s">
        <v>308</v>
      </c>
      <c r="C75" s="48" t="s">
        <v>309</v>
      </c>
      <c r="D75" s="48">
        <f>1*1*1.55*4</f>
        <v>6.2</v>
      </c>
      <c r="E75" s="150"/>
      <c r="F75" s="152">
        <f t="shared" ref="F75:F89" si="0">D75*E75</f>
        <v>0</v>
      </c>
    </row>
    <row r="76" spans="1:6" customFormat="1" ht="33" x14ac:dyDescent="0.25">
      <c r="A76" s="148">
        <v>2</v>
      </c>
      <c r="B76" s="149" t="s">
        <v>310</v>
      </c>
      <c r="C76" s="48" t="s">
        <v>309</v>
      </c>
      <c r="D76" s="48">
        <f>(1*1*4)*0.05</f>
        <v>0.2</v>
      </c>
      <c r="E76" s="150"/>
      <c r="F76" s="152">
        <f t="shared" si="0"/>
        <v>0</v>
      </c>
    </row>
    <row r="77" spans="1:6" customFormat="1" ht="49.5" x14ac:dyDescent="0.25">
      <c r="A77" s="148">
        <v>3</v>
      </c>
      <c r="B77" s="149" t="s">
        <v>311</v>
      </c>
      <c r="C77" s="48" t="s">
        <v>309</v>
      </c>
      <c r="D77" s="48">
        <f>(1*1*0.3)*4</f>
        <v>1.2</v>
      </c>
      <c r="E77" s="150"/>
      <c r="F77" s="152">
        <f t="shared" si="0"/>
        <v>0</v>
      </c>
    </row>
    <row r="78" spans="1:6" customFormat="1" ht="49.5" x14ac:dyDescent="0.25">
      <c r="A78" s="148">
        <v>4</v>
      </c>
      <c r="B78" s="149" t="s">
        <v>312</v>
      </c>
      <c r="C78" s="48" t="s">
        <v>309</v>
      </c>
      <c r="D78" s="48">
        <f>(1*1*1.2)*4</f>
        <v>4.8</v>
      </c>
      <c r="E78" s="150"/>
      <c r="F78" s="152">
        <f t="shared" si="0"/>
        <v>0</v>
      </c>
    </row>
    <row r="79" spans="1:6" customFormat="1" ht="66" x14ac:dyDescent="0.25">
      <c r="A79" s="148">
        <v>5</v>
      </c>
      <c r="B79" s="149" t="s">
        <v>313</v>
      </c>
      <c r="C79" s="48" t="s">
        <v>309</v>
      </c>
      <c r="D79" s="48">
        <f>(0.2*0.3*4.25)*4</f>
        <v>1.02</v>
      </c>
      <c r="E79" s="150"/>
      <c r="F79" s="152">
        <f t="shared" si="0"/>
        <v>0</v>
      </c>
    </row>
    <row r="80" spans="1:6" customFormat="1" ht="66" x14ac:dyDescent="0.25">
      <c r="A80" s="148">
        <v>6</v>
      </c>
      <c r="B80" s="149" t="s">
        <v>314</v>
      </c>
      <c r="C80" s="48" t="s">
        <v>309</v>
      </c>
      <c r="D80" s="48">
        <f>0.35*0.2*8*3.4</f>
        <v>1.9039999999999997</v>
      </c>
      <c r="E80" s="150"/>
      <c r="F80" s="152">
        <f t="shared" si="0"/>
        <v>0</v>
      </c>
    </row>
    <row r="81" spans="1:6" customFormat="1" ht="66" x14ac:dyDescent="0.25">
      <c r="A81" s="148">
        <v>7</v>
      </c>
      <c r="B81" s="149" t="s">
        <v>315</v>
      </c>
      <c r="C81" s="48" t="s">
        <v>309</v>
      </c>
      <c r="D81" s="48">
        <f>(3.7*3.7*0.15)</f>
        <v>2.0535000000000001</v>
      </c>
      <c r="E81" s="150"/>
      <c r="F81" s="152">
        <f t="shared" si="0"/>
        <v>0</v>
      </c>
    </row>
    <row r="82" spans="1:6" customFormat="1" ht="49.5" x14ac:dyDescent="0.25">
      <c r="A82" s="148">
        <v>8</v>
      </c>
      <c r="B82" s="149" t="s">
        <v>316</v>
      </c>
      <c r="C82" s="48" t="s">
        <v>309</v>
      </c>
      <c r="D82" s="48">
        <f>3.6*4*1</f>
        <v>14.4</v>
      </c>
      <c r="E82" s="150"/>
      <c r="F82" s="152">
        <f t="shared" si="0"/>
        <v>0</v>
      </c>
    </row>
    <row r="83" spans="1:6" customFormat="1" ht="33" x14ac:dyDescent="0.25">
      <c r="A83" s="148">
        <v>9</v>
      </c>
      <c r="B83" s="149" t="s">
        <v>317</v>
      </c>
      <c r="C83" s="48" t="s">
        <v>318</v>
      </c>
      <c r="D83" s="48">
        <f>D82*2</f>
        <v>28.8</v>
      </c>
      <c r="E83" s="150"/>
      <c r="F83" s="152">
        <f t="shared" si="0"/>
        <v>0</v>
      </c>
    </row>
    <row r="84" spans="1:6" customFormat="1" ht="33" x14ac:dyDescent="0.25">
      <c r="A84" s="148">
        <v>10</v>
      </c>
      <c r="B84" s="149" t="s">
        <v>319</v>
      </c>
      <c r="C84" s="48" t="s">
        <v>318</v>
      </c>
      <c r="D84" s="48">
        <f>(0.2*2*3)*4+(0.3*2*3)*4+(3.6*3.6)+(3.4*0.3*4)</f>
        <v>29.04</v>
      </c>
      <c r="E84" s="150"/>
      <c r="F84" s="152">
        <f t="shared" si="0"/>
        <v>0</v>
      </c>
    </row>
    <row r="85" spans="1:6" customFormat="1" ht="33" x14ac:dyDescent="0.25">
      <c r="A85" s="148">
        <v>11</v>
      </c>
      <c r="B85" s="149" t="s">
        <v>320</v>
      </c>
      <c r="C85" s="48" t="s">
        <v>318</v>
      </c>
      <c r="D85" s="48">
        <f>D84+D83</f>
        <v>57.84</v>
      </c>
      <c r="E85" s="150"/>
      <c r="F85" s="152">
        <f t="shared" si="0"/>
        <v>0</v>
      </c>
    </row>
    <row r="86" spans="1:6" customFormat="1" ht="66" x14ac:dyDescent="0.25">
      <c r="A86" s="148">
        <v>12</v>
      </c>
      <c r="B86" s="149" t="s">
        <v>321</v>
      </c>
      <c r="C86" s="48" t="s">
        <v>322</v>
      </c>
      <c r="D86" s="48">
        <v>1</v>
      </c>
      <c r="E86" s="150"/>
      <c r="F86" s="152">
        <f t="shared" si="0"/>
        <v>0</v>
      </c>
    </row>
    <row r="87" spans="1:6" customFormat="1" ht="49.5" x14ac:dyDescent="0.25">
      <c r="A87" s="148">
        <v>13</v>
      </c>
      <c r="B87" s="149" t="s">
        <v>323</v>
      </c>
      <c r="C87" s="48" t="s">
        <v>324</v>
      </c>
      <c r="D87" s="48">
        <v>25</v>
      </c>
      <c r="E87" s="150"/>
      <c r="F87" s="152">
        <f t="shared" si="0"/>
        <v>0</v>
      </c>
    </row>
    <row r="88" spans="1:6" customFormat="1" ht="33" x14ac:dyDescent="0.25">
      <c r="A88" s="148">
        <v>13</v>
      </c>
      <c r="B88" s="149" t="s">
        <v>325</v>
      </c>
      <c r="C88" s="48" t="s">
        <v>0</v>
      </c>
      <c r="D88" s="48">
        <v>1</v>
      </c>
      <c r="E88" s="150"/>
      <c r="F88" s="152">
        <f t="shared" si="0"/>
        <v>0</v>
      </c>
    </row>
    <row r="89" spans="1:6" customFormat="1" ht="49.5" x14ac:dyDescent="0.25">
      <c r="A89" s="148">
        <v>15</v>
      </c>
      <c r="B89" s="149" t="s">
        <v>326</v>
      </c>
      <c r="C89" s="48" t="s">
        <v>327</v>
      </c>
      <c r="D89" s="48">
        <v>1</v>
      </c>
      <c r="E89" s="150"/>
      <c r="F89" s="152">
        <f t="shared" si="0"/>
        <v>0</v>
      </c>
    </row>
    <row r="90" spans="1:6" customFormat="1" ht="33" customHeight="1" x14ac:dyDescent="0.25">
      <c r="A90" s="151"/>
      <c r="B90" s="166" t="s">
        <v>328</v>
      </c>
      <c r="C90" s="166"/>
      <c r="D90" s="166"/>
      <c r="E90" s="166"/>
      <c r="F90" s="153">
        <f>SUM(F75:F89)</f>
        <v>0</v>
      </c>
    </row>
    <row r="91" spans="1:6" customFormat="1" ht="15" x14ac:dyDescent="0.25">
      <c r="C91" s="46"/>
      <c r="D91" s="45"/>
      <c r="E91" s="47"/>
      <c r="F91" s="47"/>
    </row>
    <row r="92" spans="1:6" customFormat="1" ht="19.5" customHeight="1" x14ac:dyDescent="0.25">
      <c r="A92" s="101" t="s">
        <v>261</v>
      </c>
      <c r="B92" s="154" t="s">
        <v>267</v>
      </c>
      <c r="C92" s="155"/>
      <c r="D92" s="155"/>
      <c r="E92" s="155"/>
      <c r="F92" s="102"/>
    </row>
    <row r="93" spans="1:6" customFormat="1" ht="27" customHeight="1" x14ac:dyDescent="0.25">
      <c r="A93" s="103" t="s">
        <v>217</v>
      </c>
      <c r="B93" s="104" t="s">
        <v>274</v>
      </c>
      <c r="C93" s="103" t="s">
        <v>1</v>
      </c>
      <c r="D93" s="103" t="s">
        <v>218</v>
      </c>
      <c r="E93" s="103" t="s">
        <v>219</v>
      </c>
      <c r="F93" s="103" t="s">
        <v>220</v>
      </c>
    </row>
    <row r="94" spans="1:6" customFormat="1" ht="20.45" customHeight="1" x14ac:dyDescent="0.25">
      <c r="A94" s="97" t="s">
        <v>264</v>
      </c>
      <c r="B94" s="98" t="s">
        <v>268</v>
      </c>
      <c r="D94" s="99"/>
      <c r="F94" s="100" t="s">
        <v>221</v>
      </c>
    </row>
    <row r="95" spans="1:6" s="35" customFormat="1" x14ac:dyDescent="0.3">
      <c r="A95" s="38">
        <v>1</v>
      </c>
      <c r="B95" s="39" t="s">
        <v>276</v>
      </c>
      <c r="C95" s="13"/>
      <c r="D95" s="13"/>
      <c r="E95" s="17"/>
      <c r="F95" s="22"/>
    </row>
    <row r="96" spans="1:6" customFormat="1" ht="33" x14ac:dyDescent="0.25">
      <c r="A96" s="113">
        <v>1.1000000000000001</v>
      </c>
      <c r="B96" s="55" t="s">
        <v>275</v>
      </c>
      <c r="C96" s="9" t="s">
        <v>8</v>
      </c>
      <c r="D96" s="48">
        <v>1.76</v>
      </c>
      <c r="E96" s="49"/>
      <c r="F96" s="50"/>
    </row>
    <row r="97" spans="1:6" customFormat="1" ht="82.5" x14ac:dyDescent="0.25">
      <c r="A97" s="113">
        <f>A96+0.1</f>
        <v>1.2000000000000002</v>
      </c>
      <c r="B97" s="55" t="s">
        <v>130</v>
      </c>
      <c r="C97" s="9" t="s">
        <v>8</v>
      </c>
      <c r="D97" s="48">
        <v>1.76</v>
      </c>
      <c r="E97" s="49"/>
      <c r="F97" s="50"/>
    </row>
    <row r="98" spans="1:6" customFormat="1" ht="99" x14ac:dyDescent="0.25">
      <c r="A98" s="113">
        <f t="shared" ref="A98:A104" si="1">A97+0.1</f>
        <v>1.3000000000000003</v>
      </c>
      <c r="B98" s="55" t="s">
        <v>131</v>
      </c>
      <c r="C98" s="9" t="s">
        <v>8</v>
      </c>
      <c r="D98" s="48">
        <v>0.18</v>
      </c>
      <c r="E98" s="49"/>
      <c r="F98" s="50"/>
    </row>
    <row r="99" spans="1:6" customFormat="1" ht="66" x14ac:dyDescent="0.25">
      <c r="A99" s="113">
        <f t="shared" si="1"/>
        <v>1.4000000000000004</v>
      </c>
      <c r="B99" s="55" t="s">
        <v>132</v>
      </c>
      <c r="C99" s="9" t="s">
        <v>8</v>
      </c>
      <c r="D99" s="48">
        <v>0.53</v>
      </c>
      <c r="E99" s="49"/>
      <c r="F99" s="50"/>
    </row>
    <row r="100" spans="1:6" customFormat="1" ht="33" x14ac:dyDescent="0.25">
      <c r="A100" s="113">
        <f t="shared" si="1"/>
        <v>1.5000000000000004</v>
      </c>
      <c r="B100" s="55" t="s">
        <v>133</v>
      </c>
      <c r="C100" s="9" t="s">
        <v>8</v>
      </c>
      <c r="D100" s="48">
        <v>0.19</v>
      </c>
      <c r="E100" s="49"/>
      <c r="F100" s="50"/>
    </row>
    <row r="101" spans="1:6" customFormat="1" ht="33" x14ac:dyDescent="0.25">
      <c r="A101" s="113">
        <f t="shared" si="1"/>
        <v>1.6000000000000005</v>
      </c>
      <c r="B101" s="55" t="s">
        <v>134</v>
      </c>
      <c r="C101" s="9" t="s">
        <v>8</v>
      </c>
      <c r="D101" s="48">
        <v>0.65</v>
      </c>
      <c r="E101" s="49"/>
      <c r="F101" s="50"/>
    </row>
    <row r="102" spans="1:6" customFormat="1" x14ac:dyDescent="0.25">
      <c r="A102" s="113">
        <f t="shared" si="1"/>
        <v>1.7000000000000006</v>
      </c>
      <c r="B102" s="56" t="s">
        <v>135</v>
      </c>
      <c r="C102" s="9" t="s">
        <v>8</v>
      </c>
      <c r="D102" s="48">
        <v>0.19</v>
      </c>
      <c r="E102" s="49"/>
      <c r="F102" s="50"/>
    </row>
    <row r="103" spans="1:6" customFormat="1" ht="66" x14ac:dyDescent="0.25">
      <c r="A103" s="113">
        <f t="shared" si="1"/>
        <v>1.8000000000000007</v>
      </c>
      <c r="B103" s="55" t="s">
        <v>136</v>
      </c>
      <c r="C103" s="9" t="s">
        <v>172</v>
      </c>
      <c r="D103" s="48">
        <v>19.96</v>
      </c>
      <c r="E103" s="49"/>
      <c r="F103" s="50"/>
    </row>
    <row r="104" spans="1:6" customFormat="1" x14ac:dyDescent="0.25">
      <c r="A104" s="113">
        <f t="shared" si="1"/>
        <v>1.9000000000000008</v>
      </c>
      <c r="B104" s="56" t="s">
        <v>137</v>
      </c>
      <c r="C104" s="9" t="s">
        <v>8</v>
      </c>
      <c r="D104" s="48">
        <v>0.02</v>
      </c>
      <c r="E104" s="49"/>
      <c r="F104" s="50"/>
    </row>
    <row r="105" spans="1:6" customFormat="1" ht="66" x14ac:dyDescent="0.25">
      <c r="A105" s="54">
        <f>1.1</f>
        <v>1.1000000000000001</v>
      </c>
      <c r="B105" s="55" t="s">
        <v>138</v>
      </c>
      <c r="C105" s="9" t="s">
        <v>8</v>
      </c>
      <c r="D105" s="48">
        <v>0.26</v>
      </c>
      <c r="E105" s="49"/>
      <c r="F105" s="50"/>
    </row>
    <row r="106" spans="1:6" customFormat="1" ht="33" x14ac:dyDescent="0.25">
      <c r="A106" s="54">
        <f>A105+0.01</f>
        <v>1.1100000000000001</v>
      </c>
      <c r="B106" s="55" t="s">
        <v>168</v>
      </c>
      <c r="C106" s="9" t="s">
        <v>172</v>
      </c>
      <c r="D106" s="48">
        <v>1.2</v>
      </c>
      <c r="E106" s="49"/>
      <c r="F106" s="50"/>
    </row>
    <row r="107" spans="1:6" customFormat="1" ht="99" x14ac:dyDescent="0.25">
      <c r="A107" s="54">
        <f t="shared" ref="A107:A114" si="2">A106+0.01</f>
        <v>1.1200000000000001</v>
      </c>
      <c r="B107" s="55" t="s">
        <v>139</v>
      </c>
      <c r="C107" s="9" t="s">
        <v>172</v>
      </c>
      <c r="D107" s="48">
        <v>5.76</v>
      </c>
      <c r="E107" s="49"/>
      <c r="F107" s="50"/>
    </row>
    <row r="108" spans="1:6" customFormat="1" ht="82.5" x14ac:dyDescent="0.25">
      <c r="A108" s="54">
        <f t="shared" si="2"/>
        <v>1.1300000000000001</v>
      </c>
      <c r="B108" s="55" t="s">
        <v>140</v>
      </c>
      <c r="C108" s="9" t="s">
        <v>172</v>
      </c>
      <c r="D108" s="48">
        <v>0.75</v>
      </c>
      <c r="E108" s="49"/>
      <c r="F108" s="50"/>
    </row>
    <row r="109" spans="1:6" customFormat="1" ht="33" x14ac:dyDescent="0.25">
      <c r="A109" s="54">
        <f t="shared" si="2"/>
        <v>1.1400000000000001</v>
      </c>
      <c r="B109" s="55" t="s">
        <v>141</v>
      </c>
      <c r="C109" s="9" t="s">
        <v>8</v>
      </c>
      <c r="D109" s="48">
        <v>0.05</v>
      </c>
      <c r="E109" s="49"/>
      <c r="F109" s="50"/>
    </row>
    <row r="110" spans="1:6" customFormat="1" ht="33" x14ac:dyDescent="0.25">
      <c r="A110" s="54">
        <f t="shared" si="2"/>
        <v>1.1500000000000001</v>
      </c>
      <c r="B110" s="55" t="s">
        <v>169</v>
      </c>
      <c r="C110" s="9" t="s">
        <v>6</v>
      </c>
      <c r="D110" s="48">
        <v>7.4</v>
      </c>
      <c r="E110" s="49"/>
      <c r="F110" s="50"/>
    </row>
    <row r="111" spans="1:6" customFormat="1" ht="82.5" x14ac:dyDescent="0.25">
      <c r="A111" s="54">
        <f t="shared" si="2"/>
        <v>1.1600000000000001</v>
      </c>
      <c r="B111" s="55" t="s">
        <v>142</v>
      </c>
      <c r="C111" s="9" t="s">
        <v>172</v>
      </c>
      <c r="D111" s="48">
        <v>4</v>
      </c>
      <c r="E111" s="49"/>
      <c r="F111" s="50"/>
    </row>
    <row r="112" spans="1:6" customFormat="1" ht="49.5" x14ac:dyDescent="0.25">
      <c r="A112" s="54">
        <f t="shared" si="2"/>
        <v>1.1700000000000002</v>
      </c>
      <c r="B112" s="55" t="s">
        <v>143</v>
      </c>
      <c r="C112" s="9" t="s">
        <v>172</v>
      </c>
      <c r="D112" s="48">
        <v>1.6</v>
      </c>
      <c r="E112" s="49"/>
      <c r="F112" s="50"/>
    </row>
    <row r="113" spans="1:6" customFormat="1" x14ac:dyDescent="0.25">
      <c r="A113" s="54">
        <f t="shared" si="2"/>
        <v>1.1800000000000002</v>
      </c>
      <c r="B113" s="56" t="s">
        <v>144</v>
      </c>
      <c r="C113" s="9" t="s">
        <v>172</v>
      </c>
      <c r="D113" s="48">
        <v>0.52</v>
      </c>
      <c r="E113" s="49"/>
      <c r="F113" s="50"/>
    </row>
    <row r="114" spans="1:6" customFormat="1" x14ac:dyDescent="0.25">
      <c r="A114" s="54">
        <f t="shared" si="2"/>
        <v>1.1900000000000002</v>
      </c>
      <c r="B114" s="56" t="s">
        <v>145</v>
      </c>
      <c r="C114" s="48" t="s">
        <v>199</v>
      </c>
      <c r="D114" s="48">
        <v>1</v>
      </c>
      <c r="E114" s="49"/>
      <c r="F114" s="50"/>
    </row>
    <row r="115" spans="1:6" customFormat="1" ht="49.5" x14ac:dyDescent="0.25">
      <c r="A115" s="54">
        <f>1.2</f>
        <v>1.2</v>
      </c>
      <c r="B115" s="55" t="s">
        <v>146</v>
      </c>
      <c r="C115" s="9" t="s">
        <v>172</v>
      </c>
      <c r="D115" s="48">
        <v>19.72</v>
      </c>
      <c r="E115" s="49"/>
      <c r="F115" s="50"/>
    </row>
    <row r="116" spans="1:6" customFormat="1" ht="33" x14ac:dyDescent="0.25">
      <c r="A116" s="54">
        <f>A115+0.01</f>
        <v>1.21</v>
      </c>
      <c r="B116" s="55" t="s">
        <v>147</v>
      </c>
      <c r="C116" s="9" t="s">
        <v>172</v>
      </c>
      <c r="D116" s="48">
        <v>4</v>
      </c>
      <c r="E116" s="49"/>
      <c r="F116" s="50"/>
    </row>
    <row r="117" spans="1:6" customFormat="1" x14ac:dyDescent="0.25">
      <c r="A117" s="54">
        <f t="shared" ref="A117:A120" si="3">A116+0.01</f>
        <v>1.22</v>
      </c>
      <c r="B117" s="55" t="s">
        <v>148</v>
      </c>
      <c r="C117" s="9" t="s">
        <v>172</v>
      </c>
      <c r="D117" s="48">
        <v>26.96</v>
      </c>
      <c r="E117" s="49"/>
      <c r="F117" s="50"/>
    </row>
    <row r="118" spans="1:6" customFormat="1" x14ac:dyDescent="0.25">
      <c r="A118" s="54">
        <f t="shared" si="3"/>
        <v>1.23</v>
      </c>
      <c r="B118" s="56" t="s">
        <v>149</v>
      </c>
      <c r="C118" s="9" t="s">
        <v>172</v>
      </c>
      <c r="D118" s="48">
        <v>1.4</v>
      </c>
      <c r="E118" s="49"/>
      <c r="F118" s="50"/>
    </row>
    <row r="119" spans="1:6" customFormat="1" ht="33" x14ac:dyDescent="0.25">
      <c r="A119" s="54">
        <f t="shared" si="3"/>
        <v>1.24</v>
      </c>
      <c r="B119" s="56" t="s">
        <v>170</v>
      </c>
      <c r="C119" s="9" t="s">
        <v>172</v>
      </c>
      <c r="D119" s="48">
        <v>48.08</v>
      </c>
      <c r="E119" s="49"/>
      <c r="F119" s="50"/>
    </row>
    <row r="120" spans="1:6" customFormat="1" x14ac:dyDescent="0.25">
      <c r="A120" s="54">
        <f t="shared" si="3"/>
        <v>1.25</v>
      </c>
      <c r="B120" s="56" t="s">
        <v>171</v>
      </c>
      <c r="C120" s="9" t="s">
        <v>172</v>
      </c>
      <c r="D120" s="48">
        <v>5.28</v>
      </c>
      <c r="E120" s="49"/>
      <c r="F120" s="50"/>
    </row>
    <row r="121" spans="1:6" customFormat="1" ht="30" customHeight="1" thickBot="1" x14ac:dyDescent="0.3">
      <c r="A121" s="162" t="s">
        <v>277</v>
      </c>
      <c r="B121" s="163"/>
      <c r="C121" s="163"/>
      <c r="D121" s="163"/>
      <c r="E121" s="163"/>
      <c r="F121" s="51">
        <f>SUM(F96:F120)</f>
        <v>0</v>
      </c>
    </row>
    <row r="122" spans="1:6" customFormat="1" ht="15.75" thickTop="1" x14ac:dyDescent="0.25">
      <c r="E122" s="52"/>
      <c r="F122" s="52"/>
    </row>
    <row r="123" spans="1:6" customFormat="1" ht="19.5" customHeight="1" x14ac:dyDescent="0.25">
      <c r="A123" s="101" t="s">
        <v>266</v>
      </c>
      <c r="B123" s="154" t="s">
        <v>262</v>
      </c>
      <c r="C123" s="155"/>
      <c r="D123" s="155"/>
      <c r="E123" s="155"/>
      <c r="F123" s="102"/>
    </row>
    <row r="124" spans="1:6" customFormat="1" ht="27.6" customHeight="1" x14ac:dyDescent="0.25">
      <c r="A124" s="103" t="s">
        <v>217</v>
      </c>
      <c r="B124" s="104" t="s">
        <v>274</v>
      </c>
      <c r="C124" s="103" t="s">
        <v>1</v>
      </c>
      <c r="D124" s="103" t="s">
        <v>218</v>
      </c>
      <c r="E124" s="103" t="s">
        <v>219</v>
      </c>
      <c r="F124" s="103" t="s">
        <v>220</v>
      </c>
    </row>
    <row r="125" spans="1:6" customFormat="1" ht="20.45" customHeight="1" x14ac:dyDescent="0.25">
      <c r="A125" s="97" t="s">
        <v>271</v>
      </c>
      <c r="B125" s="98" t="s">
        <v>263</v>
      </c>
      <c r="D125" s="99"/>
      <c r="F125" s="100" t="s">
        <v>221</v>
      </c>
    </row>
    <row r="126" spans="1:6" customFormat="1" x14ac:dyDescent="0.25">
      <c r="A126" s="38">
        <v>1</v>
      </c>
      <c r="B126" s="28" t="s">
        <v>105</v>
      </c>
      <c r="C126" s="57"/>
      <c r="D126" s="58"/>
      <c r="E126" s="58"/>
      <c r="F126" s="59"/>
    </row>
    <row r="127" spans="1:6" customFormat="1" ht="103.5" customHeight="1" x14ac:dyDescent="0.25">
      <c r="A127" s="68">
        <v>1.1000000000000001</v>
      </c>
      <c r="B127" s="27" t="s">
        <v>265</v>
      </c>
      <c r="C127" s="60" t="s">
        <v>193</v>
      </c>
      <c r="D127" s="63">
        <f>288.95+100</f>
        <v>388.95</v>
      </c>
      <c r="E127" s="18"/>
      <c r="F127" s="24"/>
    </row>
    <row r="128" spans="1:6" customFormat="1" x14ac:dyDescent="0.25">
      <c r="A128" s="38">
        <v>2</v>
      </c>
      <c r="B128" s="44" t="s">
        <v>106</v>
      </c>
      <c r="C128" s="60"/>
      <c r="D128" s="63"/>
      <c r="E128" s="61"/>
      <c r="F128" s="24"/>
    </row>
    <row r="129" spans="1:6" customFormat="1" ht="49.5" x14ac:dyDescent="0.25">
      <c r="A129" s="68">
        <v>2.1</v>
      </c>
      <c r="B129" s="43" t="s">
        <v>107</v>
      </c>
      <c r="C129" s="60" t="s">
        <v>199</v>
      </c>
      <c r="D129" s="63">
        <v>1</v>
      </c>
      <c r="E129" s="62"/>
      <c r="F129" s="24"/>
    </row>
    <row r="130" spans="1:6" customFormat="1" ht="30" customHeight="1" thickBot="1" x14ac:dyDescent="0.3">
      <c r="A130" s="164" t="s">
        <v>292</v>
      </c>
      <c r="B130" s="165"/>
      <c r="C130" s="165"/>
      <c r="D130" s="165"/>
      <c r="E130" s="165"/>
      <c r="F130" s="25">
        <f>SUM(F127:F129)</f>
        <v>0</v>
      </c>
    </row>
    <row r="131" spans="1:6" ht="17.25" thickTop="1" x14ac:dyDescent="0.3"/>
    <row r="132" spans="1:6" customFormat="1" ht="19.5" customHeight="1" x14ac:dyDescent="0.25">
      <c r="A132" s="101" t="s">
        <v>269</v>
      </c>
      <c r="B132" s="154" t="s">
        <v>281</v>
      </c>
      <c r="C132" s="155"/>
      <c r="D132" s="155"/>
      <c r="E132" s="155"/>
      <c r="F132" s="102"/>
    </row>
    <row r="133" spans="1:6" customFormat="1" ht="27" customHeight="1" x14ac:dyDescent="0.25">
      <c r="A133" s="103" t="s">
        <v>217</v>
      </c>
      <c r="B133" s="104" t="s">
        <v>274</v>
      </c>
      <c r="C133" s="103" t="s">
        <v>1</v>
      </c>
      <c r="D133" s="103" t="s">
        <v>218</v>
      </c>
      <c r="E133" s="103" t="s">
        <v>219</v>
      </c>
      <c r="F133" s="103" t="s">
        <v>220</v>
      </c>
    </row>
    <row r="134" spans="1:6" customFormat="1" ht="20.45" customHeight="1" x14ac:dyDescent="0.25">
      <c r="A134" s="97" t="s">
        <v>272</v>
      </c>
      <c r="B134" s="98" t="s">
        <v>280</v>
      </c>
      <c r="D134" s="99"/>
      <c r="F134" s="100" t="s">
        <v>221</v>
      </c>
    </row>
    <row r="135" spans="1:6" s="4" customFormat="1" x14ac:dyDescent="0.25">
      <c r="A135" s="38">
        <v>1</v>
      </c>
      <c r="B135" s="28" t="s">
        <v>52</v>
      </c>
      <c r="C135" s="9"/>
      <c r="D135" s="66"/>
      <c r="E135" s="67"/>
      <c r="F135" s="22"/>
    </row>
    <row r="136" spans="1:6" s="4" customFormat="1" x14ac:dyDescent="0.25">
      <c r="A136" s="68">
        <v>1.1000000000000001</v>
      </c>
      <c r="B136" s="28" t="s">
        <v>110</v>
      </c>
      <c r="C136" s="9"/>
      <c r="D136" s="66"/>
      <c r="E136" s="67"/>
      <c r="F136" s="22"/>
    </row>
    <row r="137" spans="1:6" s="4" customFormat="1" ht="49.5" x14ac:dyDescent="0.25">
      <c r="A137" s="64"/>
      <c r="B137" s="26" t="s">
        <v>9</v>
      </c>
      <c r="C137" s="9"/>
      <c r="D137" s="69"/>
      <c r="E137" s="67"/>
      <c r="F137" s="70"/>
    </row>
    <row r="138" spans="1:6" s="4" customFormat="1" ht="49.5" x14ac:dyDescent="0.25">
      <c r="A138" s="64" t="s">
        <v>33</v>
      </c>
      <c r="B138" s="26" t="s">
        <v>202</v>
      </c>
      <c r="C138" s="9" t="s">
        <v>205</v>
      </c>
      <c r="D138" s="66">
        <v>33.119999999999997</v>
      </c>
      <c r="E138" s="71"/>
      <c r="F138" s="22"/>
    </row>
    <row r="139" spans="1:6" s="4" customFormat="1" ht="33" x14ac:dyDescent="0.25">
      <c r="A139" s="64" t="s">
        <v>34</v>
      </c>
      <c r="B139" s="26" t="s">
        <v>203</v>
      </c>
      <c r="C139" s="9" t="s">
        <v>205</v>
      </c>
      <c r="D139" s="66">
        <v>33.119999999999997</v>
      </c>
      <c r="E139" s="71"/>
      <c r="F139" s="22"/>
    </row>
    <row r="140" spans="1:6" s="4" customFormat="1" x14ac:dyDescent="0.25">
      <c r="A140" s="72">
        <v>1.2</v>
      </c>
      <c r="B140" s="28" t="s">
        <v>31</v>
      </c>
      <c r="C140" s="9"/>
      <c r="D140" s="66"/>
      <c r="E140" s="73"/>
      <c r="F140" s="22"/>
    </row>
    <row r="141" spans="1:6" s="4" customFormat="1" ht="49.5" x14ac:dyDescent="0.25">
      <c r="A141" s="68" t="s">
        <v>36</v>
      </c>
      <c r="B141" s="26" t="s">
        <v>204</v>
      </c>
      <c r="C141" s="9" t="s">
        <v>206</v>
      </c>
      <c r="D141" s="66">
        <v>9.9359999999999999</v>
      </c>
      <c r="E141" s="71"/>
      <c r="F141" s="22"/>
    </row>
    <row r="142" spans="1:6" s="4" customFormat="1" x14ac:dyDescent="0.25">
      <c r="A142" s="68">
        <v>1.3</v>
      </c>
      <c r="B142" s="28" t="s">
        <v>109</v>
      </c>
      <c r="C142" s="9"/>
      <c r="D142" s="66"/>
      <c r="E142" s="73"/>
      <c r="F142" s="22"/>
    </row>
    <row r="143" spans="1:6" s="4" customFormat="1" ht="18" x14ac:dyDescent="0.25">
      <c r="A143" s="64" t="s">
        <v>38</v>
      </c>
      <c r="B143" s="26" t="s">
        <v>40</v>
      </c>
      <c r="C143" s="9" t="s">
        <v>205</v>
      </c>
      <c r="D143" s="66">
        <v>33.119999999999997</v>
      </c>
      <c r="E143" s="71"/>
      <c r="F143" s="22"/>
    </row>
    <row r="144" spans="1:6" s="4" customFormat="1" ht="18" x14ac:dyDescent="0.25">
      <c r="A144" s="64" t="s">
        <v>39</v>
      </c>
      <c r="B144" s="26" t="s">
        <v>37</v>
      </c>
      <c r="C144" s="9" t="s">
        <v>205</v>
      </c>
      <c r="D144" s="66">
        <v>33.119999999999997</v>
      </c>
      <c r="E144" s="71"/>
      <c r="F144" s="22"/>
    </row>
    <row r="145" spans="1:6" s="4" customFormat="1" x14ac:dyDescent="0.25">
      <c r="A145" s="72"/>
      <c r="B145" s="28" t="s">
        <v>104</v>
      </c>
      <c r="C145" s="9"/>
      <c r="D145" s="66"/>
      <c r="E145" s="73"/>
      <c r="F145" s="22"/>
    </row>
    <row r="146" spans="1:6" s="4" customFormat="1" x14ac:dyDescent="0.25">
      <c r="A146" s="64">
        <v>1.4</v>
      </c>
      <c r="B146" s="26" t="s">
        <v>54</v>
      </c>
      <c r="C146" s="9"/>
      <c r="D146" s="66"/>
      <c r="E146" s="73"/>
      <c r="F146" s="22"/>
    </row>
    <row r="147" spans="1:6" s="4" customFormat="1" ht="33" x14ac:dyDescent="0.25">
      <c r="A147" s="40" t="s">
        <v>42</v>
      </c>
      <c r="B147" s="26" t="s">
        <v>55</v>
      </c>
      <c r="C147" s="9" t="s">
        <v>205</v>
      </c>
      <c r="D147" s="66">
        <v>25.96</v>
      </c>
      <c r="E147" s="71"/>
      <c r="F147" s="22"/>
    </row>
    <row r="148" spans="1:6" s="4" customFormat="1" ht="33" x14ac:dyDescent="0.25">
      <c r="A148" s="40" t="s">
        <v>44</v>
      </c>
      <c r="B148" s="26" t="s">
        <v>56</v>
      </c>
      <c r="C148" s="9" t="s">
        <v>205</v>
      </c>
      <c r="D148" s="66">
        <v>7.16</v>
      </c>
      <c r="E148" s="71"/>
      <c r="F148" s="22"/>
    </row>
    <row r="149" spans="1:6" s="4" customFormat="1" ht="18" x14ac:dyDescent="0.25">
      <c r="A149" s="40" t="s">
        <v>57</v>
      </c>
      <c r="B149" s="26" t="s">
        <v>58</v>
      </c>
      <c r="C149" s="9" t="s">
        <v>205</v>
      </c>
      <c r="D149" s="66">
        <v>1.44</v>
      </c>
      <c r="E149" s="71"/>
      <c r="F149" s="22"/>
    </row>
    <row r="150" spans="1:6" s="4" customFormat="1" x14ac:dyDescent="0.25">
      <c r="A150" s="40" t="s">
        <v>59</v>
      </c>
      <c r="B150" s="26" t="s">
        <v>60</v>
      </c>
      <c r="C150" s="9" t="s">
        <v>2</v>
      </c>
      <c r="D150" s="66">
        <v>4</v>
      </c>
      <c r="E150" s="71"/>
      <c r="F150" s="22"/>
    </row>
    <row r="151" spans="1:6" s="4" customFormat="1" x14ac:dyDescent="0.25">
      <c r="A151" s="40">
        <v>1.5</v>
      </c>
      <c r="B151" s="28" t="s">
        <v>41</v>
      </c>
      <c r="C151" s="9"/>
      <c r="D151" s="66"/>
      <c r="E151" s="73"/>
      <c r="F151" s="22"/>
    </row>
    <row r="152" spans="1:6" s="4" customFormat="1" x14ac:dyDescent="0.25">
      <c r="A152" s="40" t="s">
        <v>46</v>
      </c>
      <c r="B152" s="26" t="s">
        <v>61</v>
      </c>
      <c r="C152" s="9" t="s">
        <v>3</v>
      </c>
      <c r="D152" s="66">
        <v>20</v>
      </c>
      <c r="E152" s="71"/>
      <c r="F152" s="22"/>
    </row>
    <row r="153" spans="1:6" s="4" customFormat="1" ht="33" x14ac:dyDescent="0.25">
      <c r="A153" s="40" t="s">
        <v>62</v>
      </c>
      <c r="B153" s="26" t="s">
        <v>43</v>
      </c>
      <c r="C153" s="9" t="s">
        <v>205</v>
      </c>
      <c r="D153" s="66">
        <v>36.450000000000003</v>
      </c>
      <c r="E153" s="71"/>
      <c r="F153" s="22"/>
    </row>
    <row r="154" spans="1:6" s="4" customFormat="1" x14ac:dyDescent="0.25">
      <c r="A154" s="40">
        <v>1.6</v>
      </c>
      <c r="B154" s="28" t="s">
        <v>111</v>
      </c>
      <c r="C154" s="9"/>
      <c r="D154" s="66"/>
      <c r="E154" s="73"/>
      <c r="F154" s="22"/>
    </row>
    <row r="155" spans="1:6" s="4" customFormat="1" ht="33" x14ac:dyDescent="0.25">
      <c r="A155" s="40" t="s">
        <v>47</v>
      </c>
      <c r="B155" s="26" t="s">
        <v>112</v>
      </c>
      <c r="C155" s="9" t="s">
        <v>2</v>
      </c>
      <c r="D155" s="66">
        <v>26</v>
      </c>
      <c r="E155" s="71"/>
      <c r="F155" s="22"/>
    </row>
    <row r="156" spans="1:6" s="4" customFormat="1" ht="18" x14ac:dyDescent="0.25">
      <c r="A156" s="40" t="s">
        <v>48</v>
      </c>
      <c r="B156" s="26" t="s">
        <v>113</v>
      </c>
      <c r="C156" s="9" t="s">
        <v>205</v>
      </c>
      <c r="D156" s="66">
        <v>3.2</v>
      </c>
      <c r="E156" s="71"/>
      <c r="F156" s="22"/>
    </row>
    <row r="157" spans="1:6" s="4" customFormat="1" x14ac:dyDescent="0.25">
      <c r="A157" s="40" t="s">
        <v>49</v>
      </c>
      <c r="B157" s="26" t="s">
        <v>63</v>
      </c>
      <c r="C157" s="9" t="s">
        <v>2</v>
      </c>
      <c r="D157" s="66">
        <v>14.7</v>
      </c>
      <c r="E157" s="71"/>
      <c r="F157" s="22"/>
    </row>
    <row r="158" spans="1:6" s="4" customFormat="1" x14ac:dyDescent="0.25">
      <c r="A158" s="40">
        <v>1.7</v>
      </c>
      <c r="B158" s="28" t="s">
        <v>32</v>
      </c>
      <c r="C158" s="9"/>
      <c r="D158" s="66"/>
      <c r="E158" s="73"/>
      <c r="F158" s="22"/>
    </row>
    <row r="159" spans="1:6" s="4" customFormat="1" x14ac:dyDescent="0.25">
      <c r="A159" s="40"/>
      <c r="B159" s="74" t="s">
        <v>64</v>
      </c>
      <c r="C159" s="9"/>
      <c r="D159" s="66"/>
      <c r="E159" s="73"/>
      <c r="F159" s="22"/>
    </row>
    <row r="160" spans="1:6" s="4" customFormat="1" ht="33" x14ac:dyDescent="0.25">
      <c r="A160" s="40" t="s">
        <v>51</v>
      </c>
      <c r="B160" s="26" t="s">
        <v>307</v>
      </c>
      <c r="C160" s="9" t="s">
        <v>205</v>
      </c>
      <c r="D160" s="66">
        <v>33.119999999999997</v>
      </c>
      <c r="E160" s="71"/>
      <c r="F160" s="22"/>
    </row>
    <row r="161" spans="1:6" s="4" customFormat="1" x14ac:dyDescent="0.25">
      <c r="A161" s="40">
        <v>1.8</v>
      </c>
      <c r="B161" s="28" t="s">
        <v>65</v>
      </c>
      <c r="C161" s="9"/>
      <c r="D161" s="66"/>
      <c r="E161" s="73"/>
      <c r="F161" s="22"/>
    </row>
    <row r="162" spans="1:6" s="4" customFormat="1" ht="66" x14ac:dyDescent="0.25">
      <c r="A162" s="40" t="s">
        <v>66</v>
      </c>
      <c r="B162" s="26" t="s">
        <v>67</v>
      </c>
      <c r="C162" s="9" t="s">
        <v>2</v>
      </c>
      <c r="D162" s="66">
        <v>10</v>
      </c>
      <c r="E162" s="71"/>
      <c r="F162" s="22"/>
    </row>
    <row r="163" spans="1:6" s="4" customFormat="1" ht="49.5" x14ac:dyDescent="0.25">
      <c r="A163" s="40" t="s">
        <v>68</v>
      </c>
      <c r="B163" s="26" t="s">
        <v>69</v>
      </c>
      <c r="C163" s="9" t="s">
        <v>0</v>
      </c>
      <c r="D163" s="66">
        <v>1</v>
      </c>
      <c r="E163" s="71"/>
      <c r="F163" s="22"/>
    </row>
    <row r="164" spans="1:6" s="4" customFormat="1" x14ac:dyDescent="0.25">
      <c r="A164" s="40">
        <v>1.9</v>
      </c>
      <c r="B164" s="28" t="s">
        <v>70</v>
      </c>
      <c r="C164" s="9"/>
      <c r="D164" s="66"/>
      <c r="E164" s="73"/>
      <c r="F164" s="22"/>
    </row>
    <row r="165" spans="1:6" s="4" customFormat="1" x14ac:dyDescent="0.25">
      <c r="A165" s="40" t="s">
        <v>71</v>
      </c>
      <c r="B165" s="28" t="s">
        <v>30</v>
      </c>
      <c r="C165" s="9"/>
      <c r="D165" s="66"/>
      <c r="E165" s="73"/>
      <c r="F165" s="22"/>
    </row>
    <row r="166" spans="1:6" s="4" customFormat="1" ht="49.5" x14ac:dyDescent="0.25">
      <c r="A166" s="40"/>
      <c r="B166" s="26" t="s">
        <v>9</v>
      </c>
      <c r="C166" s="9"/>
      <c r="D166" s="66"/>
      <c r="E166" s="73"/>
      <c r="F166" s="22"/>
    </row>
    <row r="167" spans="1:6" s="4" customFormat="1" ht="33" x14ac:dyDescent="0.25">
      <c r="A167" s="40" t="s">
        <v>72</v>
      </c>
      <c r="B167" s="26" t="s">
        <v>73</v>
      </c>
      <c r="C167" s="9" t="s">
        <v>206</v>
      </c>
      <c r="D167" s="66">
        <v>1</v>
      </c>
      <c r="E167" s="71"/>
      <c r="F167" s="22"/>
    </row>
    <row r="168" spans="1:6" s="4" customFormat="1" ht="18" x14ac:dyDescent="0.25">
      <c r="A168" s="40" t="s">
        <v>74</v>
      </c>
      <c r="B168" s="26" t="s">
        <v>75</v>
      </c>
      <c r="C168" s="9" t="s">
        <v>206</v>
      </c>
      <c r="D168" s="66">
        <v>0.5</v>
      </c>
      <c r="E168" s="71"/>
      <c r="F168" s="22"/>
    </row>
    <row r="169" spans="1:6" s="4" customFormat="1" ht="18" x14ac:dyDescent="0.25">
      <c r="A169" s="40" t="s">
        <v>76</v>
      </c>
      <c r="B169" s="26" t="s">
        <v>35</v>
      </c>
      <c r="C169" s="9" t="s">
        <v>206</v>
      </c>
      <c r="D169" s="66">
        <v>0.5</v>
      </c>
      <c r="E169" s="71"/>
      <c r="F169" s="22"/>
    </row>
    <row r="170" spans="1:6" s="4" customFormat="1" x14ac:dyDescent="0.25">
      <c r="A170" s="68" t="s">
        <v>77</v>
      </c>
      <c r="B170" s="28" t="s">
        <v>104</v>
      </c>
      <c r="C170" s="9"/>
      <c r="D170" s="66"/>
      <c r="E170" s="73"/>
      <c r="F170" s="22"/>
    </row>
    <row r="171" spans="1:6" s="4" customFormat="1" ht="33" x14ac:dyDescent="0.25">
      <c r="A171" s="64"/>
      <c r="B171" s="26" t="s">
        <v>78</v>
      </c>
      <c r="C171" s="9"/>
      <c r="D171" s="66"/>
      <c r="E171" s="73"/>
      <c r="F171" s="22"/>
    </row>
    <row r="172" spans="1:6" s="4" customFormat="1" ht="18" x14ac:dyDescent="0.25">
      <c r="A172" s="64" t="s">
        <v>79</v>
      </c>
      <c r="B172" s="26" t="s">
        <v>114</v>
      </c>
      <c r="C172" s="9" t="s">
        <v>205</v>
      </c>
      <c r="D172" s="66">
        <v>1</v>
      </c>
      <c r="E172" s="71"/>
      <c r="F172" s="22"/>
    </row>
    <row r="173" spans="1:6" s="4" customFormat="1" x14ac:dyDescent="0.25">
      <c r="A173" s="64">
        <v>1.1000000000000001</v>
      </c>
      <c r="B173" s="28" t="s">
        <v>45</v>
      </c>
      <c r="C173" s="9"/>
      <c r="D173" s="66"/>
      <c r="E173" s="73"/>
      <c r="F173" s="22"/>
    </row>
    <row r="174" spans="1:6" s="4" customFormat="1" ht="18" x14ac:dyDescent="0.25">
      <c r="A174" s="40" t="s">
        <v>80</v>
      </c>
      <c r="B174" s="26" t="s">
        <v>81</v>
      </c>
      <c r="C174" s="9" t="s">
        <v>205</v>
      </c>
      <c r="D174" s="66">
        <v>2</v>
      </c>
      <c r="E174" s="71"/>
      <c r="F174" s="22"/>
    </row>
    <row r="175" spans="1:6" s="4" customFormat="1" x14ac:dyDescent="0.25">
      <c r="A175" s="40">
        <v>1.1100000000000001</v>
      </c>
      <c r="B175" s="28" t="s">
        <v>32</v>
      </c>
      <c r="C175" s="9"/>
      <c r="D175" s="66"/>
      <c r="E175" s="73"/>
      <c r="F175" s="22"/>
    </row>
    <row r="176" spans="1:6" s="4" customFormat="1" ht="18" x14ac:dyDescent="0.25">
      <c r="A176" s="40" t="s">
        <v>82</v>
      </c>
      <c r="B176" s="26" t="s">
        <v>83</v>
      </c>
      <c r="C176" s="9" t="s">
        <v>205</v>
      </c>
      <c r="D176" s="66">
        <v>1.2</v>
      </c>
      <c r="E176" s="71"/>
      <c r="F176" s="22"/>
    </row>
    <row r="177" spans="1:6" s="4" customFormat="1" x14ac:dyDescent="0.25">
      <c r="A177" s="40" t="s">
        <v>84</v>
      </c>
      <c r="B177" s="26" t="s">
        <v>115</v>
      </c>
      <c r="C177" s="9" t="s">
        <v>199</v>
      </c>
      <c r="D177" s="66">
        <v>1</v>
      </c>
      <c r="E177" s="71"/>
      <c r="F177" s="22"/>
    </row>
    <row r="178" spans="1:6" s="4" customFormat="1" x14ac:dyDescent="0.25">
      <c r="A178" s="40">
        <v>1.1200000000000001</v>
      </c>
      <c r="B178" s="28" t="s">
        <v>50</v>
      </c>
      <c r="C178" s="9"/>
      <c r="D178" s="66"/>
      <c r="E178" s="73"/>
      <c r="F178" s="22"/>
    </row>
    <row r="179" spans="1:6" s="4" customFormat="1" ht="49.5" x14ac:dyDescent="0.25">
      <c r="A179" s="40"/>
      <c r="B179" s="26" t="s">
        <v>150</v>
      </c>
      <c r="C179" s="9"/>
      <c r="D179" s="66"/>
      <c r="E179" s="73"/>
      <c r="F179" s="22"/>
    </row>
    <row r="180" spans="1:6" s="4" customFormat="1" x14ac:dyDescent="0.25">
      <c r="A180" s="40" t="s">
        <v>85</v>
      </c>
      <c r="B180" s="26" t="s">
        <v>151</v>
      </c>
      <c r="C180" s="9" t="s">
        <v>2</v>
      </c>
      <c r="D180" s="66">
        <v>12</v>
      </c>
      <c r="E180" s="75"/>
      <c r="F180" s="22"/>
    </row>
    <row r="181" spans="1:6" s="4" customFormat="1" x14ac:dyDescent="0.25">
      <c r="A181" s="40" t="s">
        <v>86</v>
      </c>
      <c r="B181" s="26" t="s">
        <v>87</v>
      </c>
      <c r="C181" s="9" t="s">
        <v>2</v>
      </c>
      <c r="D181" s="66">
        <v>6</v>
      </c>
      <c r="E181" s="75"/>
      <c r="F181" s="22"/>
    </row>
    <row r="182" spans="1:6" s="4" customFormat="1" x14ac:dyDescent="0.25">
      <c r="A182" s="40" t="s">
        <v>88</v>
      </c>
      <c r="B182" s="26" t="s">
        <v>152</v>
      </c>
      <c r="C182" s="9" t="s">
        <v>199</v>
      </c>
      <c r="D182" s="66">
        <v>1</v>
      </c>
      <c r="E182" s="75"/>
      <c r="F182" s="22"/>
    </row>
    <row r="183" spans="1:6" s="4" customFormat="1" ht="33" x14ac:dyDescent="0.25">
      <c r="A183" s="40" t="s">
        <v>89</v>
      </c>
      <c r="B183" s="26" t="s">
        <v>153</v>
      </c>
      <c r="C183" s="9" t="s">
        <v>199</v>
      </c>
      <c r="D183" s="66">
        <v>2</v>
      </c>
      <c r="E183" s="75"/>
      <c r="F183" s="22"/>
    </row>
    <row r="184" spans="1:6" s="4" customFormat="1" x14ac:dyDescent="0.25">
      <c r="A184" s="40" t="s">
        <v>90</v>
      </c>
      <c r="B184" s="26" t="s">
        <v>91</v>
      </c>
      <c r="C184" s="9" t="s">
        <v>199</v>
      </c>
      <c r="D184" s="66">
        <v>6</v>
      </c>
      <c r="E184" s="75"/>
      <c r="F184" s="22"/>
    </row>
    <row r="185" spans="1:6" s="4" customFormat="1" ht="34.5" x14ac:dyDescent="0.25">
      <c r="A185" s="40" t="s">
        <v>92</v>
      </c>
      <c r="B185" s="26" t="s">
        <v>207</v>
      </c>
      <c r="C185" s="9" t="s">
        <v>199</v>
      </c>
      <c r="D185" s="66">
        <v>7</v>
      </c>
      <c r="E185" s="75"/>
      <c r="F185" s="22"/>
    </row>
    <row r="186" spans="1:6" s="4" customFormat="1" x14ac:dyDescent="0.25">
      <c r="A186" s="40" t="s">
        <v>93</v>
      </c>
      <c r="B186" s="26" t="s">
        <v>154</v>
      </c>
      <c r="C186" s="9" t="s">
        <v>199</v>
      </c>
      <c r="D186" s="66">
        <v>3</v>
      </c>
      <c r="E186" s="75"/>
      <c r="F186" s="22"/>
    </row>
    <row r="187" spans="1:6" s="4" customFormat="1" x14ac:dyDescent="0.25">
      <c r="A187" s="40" t="s">
        <v>94</v>
      </c>
      <c r="B187" s="26" t="s">
        <v>95</v>
      </c>
      <c r="C187" s="9" t="s">
        <v>199</v>
      </c>
      <c r="D187" s="66">
        <v>3</v>
      </c>
      <c r="E187" s="75"/>
      <c r="F187" s="22"/>
    </row>
    <row r="188" spans="1:6" s="4" customFormat="1" ht="33" x14ac:dyDescent="0.25">
      <c r="A188" s="40" t="s">
        <v>96</v>
      </c>
      <c r="B188" s="26" t="s">
        <v>97</v>
      </c>
      <c r="C188" s="9" t="s">
        <v>199</v>
      </c>
      <c r="D188" s="66">
        <v>6</v>
      </c>
      <c r="E188" s="75"/>
      <c r="F188" s="22"/>
    </row>
    <row r="189" spans="1:6" s="4" customFormat="1" ht="33" x14ac:dyDescent="0.25">
      <c r="A189" s="40" t="s">
        <v>98</v>
      </c>
      <c r="B189" s="26" t="s">
        <v>99</v>
      </c>
      <c r="C189" s="9" t="s">
        <v>199</v>
      </c>
      <c r="D189" s="66">
        <v>1</v>
      </c>
      <c r="E189" s="75"/>
      <c r="F189" s="22"/>
    </row>
    <row r="190" spans="1:6" s="4" customFormat="1" ht="33" x14ac:dyDescent="0.25">
      <c r="A190" s="40" t="s">
        <v>100</v>
      </c>
      <c r="B190" s="26" t="s">
        <v>101</v>
      </c>
      <c r="C190" s="9" t="s">
        <v>199</v>
      </c>
      <c r="D190" s="66">
        <v>4</v>
      </c>
      <c r="E190" s="75"/>
      <c r="F190" s="22"/>
    </row>
    <row r="191" spans="1:6" s="4" customFormat="1" x14ac:dyDescent="0.25">
      <c r="A191" s="40" t="s">
        <v>102</v>
      </c>
      <c r="B191" s="26" t="s">
        <v>103</v>
      </c>
      <c r="C191" s="9" t="s">
        <v>199</v>
      </c>
      <c r="D191" s="66">
        <v>10</v>
      </c>
      <c r="E191" s="75"/>
      <c r="F191" s="22"/>
    </row>
    <row r="192" spans="1:6" s="4" customFormat="1" ht="30" customHeight="1" thickBot="1" x14ac:dyDescent="0.3">
      <c r="A192" s="164" t="s">
        <v>293</v>
      </c>
      <c r="B192" s="165"/>
      <c r="C192" s="165"/>
      <c r="D192" s="165"/>
      <c r="E192" s="165"/>
      <c r="F192" s="76">
        <f>SUM(F137:F191)</f>
        <v>0</v>
      </c>
    </row>
    <row r="193" spans="1:6" ht="17.25" thickTop="1" x14ac:dyDescent="0.3"/>
    <row r="194" spans="1:6" customFormat="1" ht="19.5" customHeight="1" x14ac:dyDescent="0.25">
      <c r="A194" s="101" t="s">
        <v>270</v>
      </c>
      <c r="B194" s="154" t="s">
        <v>282</v>
      </c>
      <c r="C194" s="155"/>
      <c r="D194" s="155"/>
      <c r="E194" s="155"/>
      <c r="F194" s="102"/>
    </row>
    <row r="195" spans="1:6" customFormat="1" ht="27" customHeight="1" x14ac:dyDescent="0.25">
      <c r="A195" s="103" t="s">
        <v>217</v>
      </c>
      <c r="B195" s="104" t="s">
        <v>274</v>
      </c>
      <c r="C195" s="103" t="s">
        <v>1</v>
      </c>
      <c r="D195" s="103" t="s">
        <v>218</v>
      </c>
      <c r="E195" s="103" t="s">
        <v>219</v>
      </c>
      <c r="F195" s="103" t="s">
        <v>220</v>
      </c>
    </row>
    <row r="196" spans="1:6" customFormat="1" ht="20.45" customHeight="1" x14ac:dyDescent="0.25">
      <c r="A196" s="97" t="s">
        <v>273</v>
      </c>
      <c r="B196" s="98" t="s">
        <v>283</v>
      </c>
      <c r="D196" s="99"/>
      <c r="F196" s="100" t="s">
        <v>221</v>
      </c>
    </row>
    <row r="197" spans="1:6" customFormat="1" x14ac:dyDescent="0.25">
      <c r="A197" s="116">
        <v>1</v>
      </c>
      <c r="B197" s="84" t="s">
        <v>210</v>
      </c>
      <c r="C197" s="65"/>
      <c r="D197" s="65"/>
      <c r="E197" s="65"/>
      <c r="F197" s="77"/>
    </row>
    <row r="198" spans="1:6" customFormat="1" ht="66" x14ac:dyDescent="0.25">
      <c r="A198" s="117">
        <v>1.1000000000000001</v>
      </c>
      <c r="B198" s="85" t="s">
        <v>155</v>
      </c>
      <c r="C198" s="9" t="s">
        <v>206</v>
      </c>
      <c r="D198" s="86">
        <v>16.2</v>
      </c>
      <c r="E198" s="80"/>
      <c r="F198" s="81"/>
    </row>
    <row r="199" spans="1:6" customFormat="1" ht="49.5" x14ac:dyDescent="0.25">
      <c r="A199" s="117">
        <f>A198+0.1</f>
        <v>1.2000000000000002</v>
      </c>
      <c r="B199" s="85" t="s">
        <v>156</v>
      </c>
      <c r="C199" s="9" t="s">
        <v>206</v>
      </c>
      <c r="D199" s="86">
        <v>8.1</v>
      </c>
      <c r="E199" s="80"/>
      <c r="F199" s="81"/>
    </row>
    <row r="200" spans="1:6" customFormat="1" ht="33" x14ac:dyDescent="0.25">
      <c r="A200" s="117">
        <f t="shared" ref="A200:A206" si="4">A199+0.1</f>
        <v>1.3000000000000003</v>
      </c>
      <c r="B200" s="85" t="s">
        <v>157</v>
      </c>
      <c r="C200" s="9" t="s">
        <v>206</v>
      </c>
      <c r="D200" s="86">
        <v>2.7</v>
      </c>
      <c r="E200" s="80"/>
      <c r="F200" s="81"/>
    </row>
    <row r="201" spans="1:6" customFormat="1" ht="99" x14ac:dyDescent="0.25">
      <c r="A201" s="117">
        <f t="shared" si="4"/>
        <v>1.4000000000000004</v>
      </c>
      <c r="B201" s="85" t="s">
        <v>158</v>
      </c>
      <c r="C201" s="9" t="s">
        <v>206</v>
      </c>
      <c r="D201" s="86">
        <f>9*1.7*0.1</f>
        <v>1.53</v>
      </c>
      <c r="E201" s="80"/>
      <c r="F201" s="81"/>
    </row>
    <row r="202" spans="1:6" customFormat="1" ht="33" x14ac:dyDescent="0.25">
      <c r="A202" s="117">
        <f t="shared" si="4"/>
        <v>1.5000000000000004</v>
      </c>
      <c r="B202" s="85" t="s">
        <v>209</v>
      </c>
      <c r="C202" s="9" t="s">
        <v>206</v>
      </c>
      <c r="D202" s="86">
        <f>33*0.15</f>
        <v>4.95</v>
      </c>
      <c r="E202" s="80"/>
      <c r="F202" s="81"/>
    </row>
    <row r="203" spans="1:6" customFormat="1" ht="82.5" x14ac:dyDescent="0.25">
      <c r="A203" s="117">
        <f t="shared" si="4"/>
        <v>1.6000000000000005</v>
      </c>
      <c r="B203" s="85" t="s">
        <v>159</v>
      </c>
      <c r="C203" s="9" t="s">
        <v>206</v>
      </c>
      <c r="D203" s="86">
        <v>1.38</v>
      </c>
      <c r="E203" s="80"/>
      <c r="F203" s="81"/>
    </row>
    <row r="204" spans="1:6" customFormat="1" ht="82.5" x14ac:dyDescent="0.25">
      <c r="A204" s="117">
        <f t="shared" si="4"/>
        <v>1.7000000000000006</v>
      </c>
      <c r="B204" s="85" t="s">
        <v>160</v>
      </c>
      <c r="C204" s="9" t="s">
        <v>205</v>
      </c>
      <c r="D204" s="86">
        <v>6.3</v>
      </c>
      <c r="E204" s="80"/>
      <c r="F204" s="81"/>
    </row>
    <row r="205" spans="1:6" customFormat="1" ht="66" x14ac:dyDescent="0.25">
      <c r="A205" s="117">
        <f t="shared" si="4"/>
        <v>1.8000000000000007</v>
      </c>
      <c r="B205" s="85" t="s">
        <v>161</v>
      </c>
      <c r="C205" s="9" t="s">
        <v>205</v>
      </c>
      <c r="D205" s="86">
        <v>41.8</v>
      </c>
      <c r="E205" s="80"/>
      <c r="F205" s="81"/>
    </row>
    <row r="206" spans="1:6" customFormat="1" ht="33" x14ac:dyDescent="0.25">
      <c r="A206" s="117">
        <f t="shared" si="4"/>
        <v>1.9000000000000008</v>
      </c>
      <c r="B206" s="85" t="s">
        <v>162</v>
      </c>
      <c r="C206" s="9" t="s">
        <v>205</v>
      </c>
      <c r="D206" s="86">
        <v>9.1999999999999993</v>
      </c>
      <c r="E206" s="80"/>
      <c r="F206" s="81"/>
    </row>
    <row r="207" spans="1:6" customFormat="1" ht="99" x14ac:dyDescent="0.25">
      <c r="A207" s="83">
        <v>1.1000000000000001</v>
      </c>
      <c r="B207" s="85" t="s">
        <v>163</v>
      </c>
      <c r="C207" s="9" t="s">
        <v>6</v>
      </c>
      <c r="D207" s="86">
        <v>1</v>
      </c>
      <c r="E207" s="80"/>
      <c r="F207" s="81"/>
    </row>
    <row r="208" spans="1:6" customFormat="1" ht="20.100000000000001" customHeight="1" x14ac:dyDescent="0.25">
      <c r="A208" s="175" t="s">
        <v>284</v>
      </c>
      <c r="B208" s="176"/>
      <c r="C208" s="176"/>
      <c r="D208" s="176"/>
      <c r="E208" s="177"/>
      <c r="F208" s="118">
        <f>SUM(F198:F207)</f>
        <v>0</v>
      </c>
    </row>
    <row r="209" spans="1:6" customFormat="1" x14ac:dyDescent="0.25">
      <c r="A209" s="82"/>
      <c r="B209" s="84"/>
      <c r="C209" s="65"/>
      <c r="D209" s="65"/>
      <c r="E209" s="65"/>
      <c r="F209" s="78"/>
    </row>
    <row r="210" spans="1:6" customFormat="1" x14ac:dyDescent="0.25">
      <c r="A210" s="116">
        <v>2</v>
      </c>
      <c r="B210" s="84" t="s">
        <v>211</v>
      </c>
      <c r="C210" s="65"/>
      <c r="D210" s="65"/>
      <c r="E210" s="65"/>
      <c r="F210" s="78"/>
    </row>
    <row r="211" spans="1:6" customFormat="1" ht="66" x14ac:dyDescent="0.25">
      <c r="A211" s="117">
        <v>2.1</v>
      </c>
      <c r="B211" s="85" t="s">
        <v>164</v>
      </c>
      <c r="C211" s="9" t="s">
        <v>206</v>
      </c>
      <c r="D211" s="86">
        <v>2</v>
      </c>
      <c r="E211" s="80"/>
      <c r="F211" s="81"/>
    </row>
    <row r="212" spans="1:6" customFormat="1" ht="49.5" x14ac:dyDescent="0.25">
      <c r="A212" s="117">
        <f>A211+0.1</f>
        <v>2.2000000000000002</v>
      </c>
      <c r="B212" s="85" t="s">
        <v>156</v>
      </c>
      <c r="C212" s="9" t="s">
        <v>206</v>
      </c>
      <c r="D212" s="86">
        <v>4</v>
      </c>
      <c r="E212" s="80"/>
      <c r="F212" s="81"/>
    </row>
    <row r="213" spans="1:6" customFormat="1" ht="99" x14ac:dyDescent="0.25">
      <c r="A213" s="117">
        <f t="shared" ref="A213:A218" si="5">A212+0.1</f>
        <v>2.3000000000000003</v>
      </c>
      <c r="B213" s="85" t="s">
        <v>165</v>
      </c>
      <c r="C213" s="9" t="s">
        <v>206</v>
      </c>
      <c r="D213" s="86">
        <v>3.6</v>
      </c>
      <c r="E213" s="80"/>
      <c r="F213" s="81"/>
    </row>
    <row r="214" spans="1:6" customFormat="1" ht="49.5" x14ac:dyDescent="0.25">
      <c r="A214" s="117">
        <f t="shared" si="5"/>
        <v>2.4000000000000004</v>
      </c>
      <c r="B214" s="85" t="s">
        <v>279</v>
      </c>
      <c r="C214" s="9" t="s">
        <v>206</v>
      </c>
      <c r="D214" s="86">
        <v>0.5</v>
      </c>
      <c r="E214" s="80"/>
      <c r="F214" s="81"/>
    </row>
    <row r="215" spans="1:6" customFormat="1" ht="33" x14ac:dyDescent="0.25">
      <c r="A215" s="117">
        <f t="shared" si="5"/>
        <v>2.5000000000000004</v>
      </c>
      <c r="B215" s="85" t="s">
        <v>278</v>
      </c>
      <c r="C215" s="79" t="s">
        <v>129</v>
      </c>
      <c r="D215" s="86">
        <v>2</v>
      </c>
      <c r="E215" s="80"/>
      <c r="F215" s="81"/>
    </row>
    <row r="216" spans="1:6" customFormat="1" ht="82.5" x14ac:dyDescent="0.25">
      <c r="A216" s="117">
        <f t="shared" si="5"/>
        <v>2.6000000000000005</v>
      </c>
      <c r="B216" s="85" t="s">
        <v>306</v>
      </c>
      <c r="C216" s="9" t="s">
        <v>206</v>
      </c>
      <c r="D216" s="86">
        <v>1.38</v>
      </c>
      <c r="E216" s="80"/>
      <c r="F216" s="81"/>
    </row>
    <row r="217" spans="1:6" customFormat="1" ht="82.5" x14ac:dyDescent="0.25">
      <c r="A217" s="117">
        <f t="shared" si="5"/>
        <v>2.7000000000000006</v>
      </c>
      <c r="B217" s="85" t="s">
        <v>160</v>
      </c>
      <c r="C217" s="9" t="s">
        <v>205</v>
      </c>
      <c r="D217" s="86">
        <v>6.3</v>
      </c>
      <c r="E217" s="80"/>
      <c r="F217" s="81"/>
    </row>
    <row r="218" spans="1:6" customFormat="1" ht="148.5" x14ac:dyDescent="0.25">
      <c r="A218" s="117">
        <f t="shared" si="5"/>
        <v>2.8000000000000007</v>
      </c>
      <c r="B218" s="85" t="s">
        <v>166</v>
      </c>
      <c r="C218" s="79" t="s">
        <v>129</v>
      </c>
      <c r="D218" s="86">
        <v>1</v>
      </c>
      <c r="E218" s="80"/>
      <c r="F218" s="81"/>
    </row>
    <row r="219" spans="1:6" customFormat="1" ht="20.100000000000001" customHeight="1" x14ac:dyDescent="0.25">
      <c r="A219" s="175" t="s">
        <v>285</v>
      </c>
      <c r="B219" s="176"/>
      <c r="C219" s="176"/>
      <c r="D219" s="176"/>
      <c r="E219" s="177"/>
      <c r="F219" s="118">
        <f>SUM(F211:F218)</f>
        <v>0</v>
      </c>
    </row>
    <row r="220" spans="1:6" customFormat="1" ht="30" customHeight="1" thickBot="1" x14ac:dyDescent="0.3">
      <c r="A220" s="178" t="s">
        <v>294</v>
      </c>
      <c r="B220" s="179"/>
      <c r="C220" s="179"/>
      <c r="D220" s="179"/>
      <c r="E220" s="180"/>
      <c r="F220" s="87">
        <f>F219+F208</f>
        <v>0</v>
      </c>
    </row>
    <row r="221" spans="1:6" ht="17.25" thickTop="1" x14ac:dyDescent="0.3"/>
    <row r="222" spans="1:6" customFormat="1" ht="19.5" customHeight="1" x14ac:dyDescent="0.25">
      <c r="A222" s="101" t="s">
        <v>295</v>
      </c>
      <c r="B222" s="154" t="s">
        <v>286</v>
      </c>
      <c r="C222" s="155"/>
      <c r="D222" s="155"/>
      <c r="E222" s="155"/>
      <c r="F222" s="102"/>
    </row>
    <row r="223" spans="1:6" customFormat="1" ht="27" customHeight="1" x14ac:dyDescent="0.25">
      <c r="A223" s="103" t="s">
        <v>217</v>
      </c>
      <c r="B223" s="104" t="s">
        <v>274</v>
      </c>
      <c r="C223" s="103" t="s">
        <v>1</v>
      </c>
      <c r="D223" s="103" t="s">
        <v>218</v>
      </c>
      <c r="E223" s="103" t="s">
        <v>219</v>
      </c>
      <c r="F223" s="103" t="s">
        <v>220</v>
      </c>
    </row>
    <row r="224" spans="1:6" customFormat="1" ht="20.45" customHeight="1" x14ac:dyDescent="0.25">
      <c r="A224" s="97" t="s">
        <v>287</v>
      </c>
      <c r="B224" s="98" t="s">
        <v>288</v>
      </c>
      <c r="D224" s="99"/>
      <c r="F224" s="100" t="s">
        <v>221</v>
      </c>
    </row>
    <row r="225" spans="1:6" customFormat="1" x14ac:dyDescent="0.25">
      <c r="A225" s="116">
        <v>1</v>
      </c>
      <c r="B225" s="88" t="s">
        <v>167</v>
      </c>
      <c r="C225" s="89"/>
      <c r="D225" s="90"/>
      <c r="E225" s="92"/>
      <c r="F225" s="93"/>
    </row>
    <row r="226" spans="1:6" customFormat="1" x14ac:dyDescent="0.25">
      <c r="A226" s="115">
        <v>1.1000000000000001</v>
      </c>
      <c r="B226" s="88" t="s">
        <v>110</v>
      </c>
      <c r="C226" s="89"/>
      <c r="D226" s="91"/>
      <c r="E226" s="94"/>
      <c r="F226" s="95"/>
    </row>
    <row r="227" spans="1:6" customFormat="1" ht="49.5" x14ac:dyDescent="0.25">
      <c r="A227" s="117" t="s">
        <v>33</v>
      </c>
      <c r="B227" s="85" t="s">
        <v>53</v>
      </c>
      <c r="C227" s="89" t="s">
        <v>212</v>
      </c>
      <c r="D227" s="86">
        <v>126</v>
      </c>
      <c r="E227" s="94"/>
      <c r="F227" s="95"/>
    </row>
    <row r="228" spans="1:6" customFormat="1" ht="49.5" x14ac:dyDescent="0.25">
      <c r="A228" s="117" t="s">
        <v>34</v>
      </c>
      <c r="B228" s="85" t="s">
        <v>117</v>
      </c>
      <c r="C228" s="89" t="s">
        <v>213</v>
      </c>
      <c r="D228" s="86">
        <v>1</v>
      </c>
      <c r="E228" s="94"/>
      <c r="F228" s="95"/>
    </row>
    <row r="229" spans="1:6" customFormat="1" ht="18" x14ac:dyDescent="0.25">
      <c r="A229" s="117" t="s">
        <v>289</v>
      </c>
      <c r="B229" s="85" t="s">
        <v>75</v>
      </c>
      <c r="C229" s="89" t="s">
        <v>213</v>
      </c>
      <c r="D229" s="86">
        <v>0.13</v>
      </c>
      <c r="E229" s="94"/>
      <c r="F229" s="95"/>
    </row>
    <row r="230" spans="1:6" customFormat="1" ht="18" x14ac:dyDescent="0.25">
      <c r="A230" s="117" t="s">
        <v>290</v>
      </c>
      <c r="B230" s="85" t="s">
        <v>35</v>
      </c>
      <c r="C230" s="89" t="s">
        <v>213</v>
      </c>
      <c r="D230" s="86">
        <v>1</v>
      </c>
      <c r="E230" s="94"/>
      <c r="F230" s="95"/>
    </row>
    <row r="231" spans="1:6" customFormat="1" x14ac:dyDescent="0.25">
      <c r="A231" s="115">
        <v>1.2</v>
      </c>
      <c r="B231" s="88" t="s">
        <v>118</v>
      </c>
      <c r="C231" s="89"/>
      <c r="D231" s="86"/>
      <c r="E231" s="94"/>
      <c r="F231" s="95"/>
    </row>
    <row r="232" spans="1:6" customFormat="1" ht="33" x14ac:dyDescent="0.25">
      <c r="A232" s="117" t="s">
        <v>36</v>
      </c>
      <c r="B232" s="85" t="s">
        <v>119</v>
      </c>
      <c r="C232" s="89" t="s">
        <v>213</v>
      </c>
      <c r="D232" s="86">
        <v>0.13</v>
      </c>
      <c r="E232" s="94"/>
      <c r="F232" s="95"/>
    </row>
    <row r="233" spans="1:6" customFormat="1" x14ac:dyDescent="0.25">
      <c r="A233" s="115">
        <v>1.3</v>
      </c>
      <c r="B233" s="88" t="s">
        <v>41</v>
      </c>
      <c r="C233" s="89"/>
      <c r="D233" s="86"/>
      <c r="E233" s="94"/>
      <c r="F233" s="95"/>
    </row>
    <row r="234" spans="1:6" customFormat="1" x14ac:dyDescent="0.25">
      <c r="A234" s="117" t="s">
        <v>38</v>
      </c>
      <c r="B234" s="85" t="s">
        <v>120</v>
      </c>
      <c r="C234" s="89" t="s">
        <v>3</v>
      </c>
      <c r="D234" s="86">
        <v>20</v>
      </c>
      <c r="E234" s="94"/>
      <c r="F234" s="95"/>
    </row>
    <row r="235" spans="1:6" customFormat="1" x14ac:dyDescent="0.25">
      <c r="A235" s="115">
        <v>1.4</v>
      </c>
      <c r="B235" s="88" t="s">
        <v>121</v>
      </c>
      <c r="C235" s="89"/>
      <c r="D235" s="86"/>
      <c r="E235" s="94"/>
      <c r="F235" s="95"/>
    </row>
    <row r="236" spans="1:6" customFormat="1" ht="264" x14ac:dyDescent="0.25">
      <c r="A236" s="83" t="s">
        <v>42</v>
      </c>
      <c r="B236" s="85" t="s">
        <v>305</v>
      </c>
      <c r="C236" s="89" t="s">
        <v>6</v>
      </c>
      <c r="D236" s="86">
        <v>1</v>
      </c>
      <c r="E236" s="94"/>
      <c r="F236" s="95"/>
    </row>
    <row r="237" spans="1:6" customFormat="1" x14ac:dyDescent="0.25">
      <c r="A237" s="83"/>
      <c r="B237" s="85"/>
      <c r="C237" s="89"/>
      <c r="D237" s="86"/>
      <c r="E237" s="92"/>
      <c r="F237" s="95"/>
    </row>
    <row r="238" spans="1:6" customFormat="1" ht="33" x14ac:dyDescent="0.25">
      <c r="A238" s="116">
        <v>2</v>
      </c>
      <c r="B238" s="88" t="s">
        <v>122</v>
      </c>
      <c r="C238" s="89"/>
      <c r="D238" s="86"/>
      <c r="E238" s="92"/>
      <c r="F238" s="95"/>
    </row>
    <row r="239" spans="1:6" customFormat="1" ht="82.5" x14ac:dyDescent="0.25">
      <c r="A239" s="117">
        <v>2.1</v>
      </c>
      <c r="B239" s="85" t="s">
        <v>291</v>
      </c>
      <c r="C239" s="89" t="s">
        <v>28</v>
      </c>
      <c r="D239" s="86">
        <v>12</v>
      </c>
      <c r="E239" s="94"/>
      <c r="F239" s="95"/>
    </row>
    <row r="240" spans="1:6" customFormat="1" ht="33" x14ac:dyDescent="0.25">
      <c r="A240" s="117">
        <v>2.2000000000000002</v>
      </c>
      <c r="B240" s="85" t="s">
        <v>124</v>
      </c>
      <c r="C240" s="89" t="s">
        <v>28</v>
      </c>
      <c r="D240" s="86">
        <v>1</v>
      </c>
      <c r="E240" s="94"/>
      <c r="F240" s="95"/>
    </row>
    <row r="241" spans="1:6" customFormat="1" x14ac:dyDescent="0.25">
      <c r="A241" s="117">
        <v>2.2999999999999998</v>
      </c>
      <c r="B241" s="85" t="s">
        <v>125</v>
      </c>
      <c r="C241" s="89" t="s">
        <v>28</v>
      </c>
      <c r="D241" s="86">
        <v>1</v>
      </c>
      <c r="E241" s="94"/>
      <c r="F241" s="95"/>
    </row>
    <row r="242" spans="1:6" customFormat="1" x14ac:dyDescent="0.25">
      <c r="A242" s="117">
        <v>2.4</v>
      </c>
      <c r="B242" s="85" t="s">
        <v>123</v>
      </c>
      <c r="C242" s="89" t="s">
        <v>28</v>
      </c>
      <c r="D242" s="86">
        <v>1</v>
      </c>
      <c r="E242" s="94"/>
      <c r="F242" s="95"/>
    </row>
    <row r="243" spans="1:6" customFormat="1" ht="43.5" customHeight="1" x14ac:dyDescent="0.25">
      <c r="A243" s="117">
        <v>2.5</v>
      </c>
      <c r="B243" s="85" t="s">
        <v>214</v>
      </c>
      <c r="C243" s="89" t="s">
        <v>2</v>
      </c>
      <c r="D243" s="86">
        <v>20</v>
      </c>
      <c r="E243" s="94"/>
      <c r="F243" s="95"/>
    </row>
    <row r="244" spans="1:6" customFormat="1" ht="30" customHeight="1" thickBot="1" x14ac:dyDescent="0.3">
      <c r="A244" s="170" t="s">
        <v>296</v>
      </c>
      <c r="B244" s="171"/>
      <c r="C244" s="171"/>
      <c r="D244" s="171"/>
      <c r="E244" s="171"/>
      <c r="F244" s="96">
        <f>SUM(F226:F243)</f>
        <v>0</v>
      </c>
    </row>
    <row r="245" spans="1:6" customFormat="1" ht="15.75" thickTop="1" x14ac:dyDescent="0.25">
      <c r="A245" s="1"/>
      <c r="B245" s="2"/>
      <c r="C245" s="1"/>
      <c r="D245" s="1"/>
      <c r="E245" s="3"/>
      <c r="F245" s="3"/>
    </row>
    <row r="246" spans="1:6" customFormat="1" ht="47.25" x14ac:dyDescent="0.25">
      <c r="A246" s="33" t="s">
        <v>0</v>
      </c>
      <c r="B246" s="122" t="s">
        <v>297</v>
      </c>
      <c r="C246" s="32" t="s">
        <v>4</v>
      </c>
      <c r="D246" s="32" t="s">
        <v>188</v>
      </c>
      <c r="E246" s="32" t="s">
        <v>196</v>
      </c>
      <c r="F246" s="34" t="s">
        <v>187</v>
      </c>
    </row>
    <row r="247" spans="1:6" customFormat="1" ht="30" customHeight="1" x14ac:dyDescent="0.25">
      <c r="A247" s="119">
        <v>1</v>
      </c>
      <c r="B247" s="30" t="s">
        <v>197</v>
      </c>
      <c r="C247" s="31">
        <v>1</v>
      </c>
      <c r="D247" s="120">
        <f>F39</f>
        <v>0</v>
      </c>
      <c r="E247" s="120"/>
      <c r="F247" s="121"/>
    </row>
    <row r="248" spans="1:6" customFormat="1" ht="30" customHeight="1" x14ac:dyDescent="0.25">
      <c r="A248" s="119">
        <v>2</v>
      </c>
      <c r="B248" s="30" t="s">
        <v>116</v>
      </c>
      <c r="C248" s="31">
        <v>1</v>
      </c>
      <c r="D248" s="120">
        <f>F71</f>
        <v>0</v>
      </c>
      <c r="E248" s="120"/>
      <c r="F248" s="121"/>
    </row>
    <row r="249" spans="1:6" customFormat="1" ht="30" customHeight="1" x14ac:dyDescent="0.25">
      <c r="A249" s="119">
        <v>3</v>
      </c>
      <c r="B249" s="30" t="s">
        <v>330</v>
      </c>
      <c r="C249" s="31">
        <v>1</v>
      </c>
      <c r="D249" s="120">
        <f>F90</f>
        <v>0</v>
      </c>
      <c r="E249" s="120"/>
      <c r="F249" s="121"/>
    </row>
    <row r="250" spans="1:6" customFormat="1" ht="30" customHeight="1" x14ac:dyDescent="0.25">
      <c r="A250" s="119">
        <v>4</v>
      </c>
      <c r="B250" s="30" t="s">
        <v>200</v>
      </c>
      <c r="C250" s="31">
        <v>1</v>
      </c>
      <c r="D250" s="120">
        <f>F121</f>
        <v>0</v>
      </c>
      <c r="E250" s="120"/>
      <c r="F250" s="121"/>
    </row>
    <row r="251" spans="1:6" customFormat="1" ht="30" customHeight="1" x14ac:dyDescent="0.25">
      <c r="A251" s="119">
        <v>5</v>
      </c>
      <c r="B251" s="30" t="s">
        <v>201</v>
      </c>
      <c r="C251" s="31">
        <v>1</v>
      </c>
      <c r="D251" s="120">
        <f>F130</f>
        <v>0</v>
      </c>
      <c r="E251" s="120"/>
      <c r="F251" s="121"/>
    </row>
    <row r="252" spans="1:6" customFormat="1" ht="30" customHeight="1" x14ac:dyDescent="0.25">
      <c r="A252" s="119">
        <v>6</v>
      </c>
      <c r="B252" s="30" t="s">
        <v>304</v>
      </c>
      <c r="C252" s="31">
        <v>1</v>
      </c>
      <c r="D252" s="120">
        <f>F192</f>
        <v>0</v>
      </c>
      <c r="E252" s="120"/>
      <c r="F252" s="121"/>
    </row>
    <row r="253" spans="1:6" customFormat="1" ht="30" customHeight="1" x14ac:dyDescent="0.25">
      <c r="A253" s="119">
        <v>7</v>
      </c>
      <c r="B253" s="30" t="s">
        <v>208</v>
      </c>
      <c r="C253" s="31">
        <v>1</v>
      </c>
      <c r="D253" s="120">
        <f>F220</f>
        <v>0</v>
      </c>
      <c r="E253" s="120"/>
      <c r="F253" s="121"/>
    </row>
    <row r="254" spans="1:6" customFormat="1" ht="30" customHeight="1" x14ac:dyDescent="0.25">
      <c r="A254" s="119">
        <v>8</v>
      </c>
      <c r="B254" s="30" t="s">
        <v>215</v>
      </c>
      <c r="C254" s="31">
        <v>1</v>
      </c>
      <c r="D254" s="120">
        <f>F244</f>
        <v>0</v>
      </c>
      <c r="E254" s="120"/>
      <c r="F254" s="121"/>
    </row>
    <row r="255" spans="1:6" customFormat="1" ht="30.75" customHeight="1" thickBot="1" x14ac:dyDescent="0.3">
      <c r="A255" s="172" t="s">
        <v>175</v>
      </c>
      <c r="B255" s="173"/>
      <c r="C255" s="174"/>
      <c r="D255" s="137">
        <f>SUM(D247:D254)</f>
        <v>0</v>
      </c>
      <c r="E255" s="138"/>
      <c r="F255" s="139"/>
    </row>
    <row r="256" spans="1:6" ht="18" thickTop="1" thickBot="1" x14ac:dyDescent="0.35"/>
    <row r="257" spans="1:6" ht="21" x14ac:dyDescent="0.4">
      <c r="A257" s="123"/>
      <c r="B257" s="124"/>
      <c r="C257" s="125"/>
      <c r="D257" s="126"/>
      <c r="E257" s="125"/>
      <c r="F257" s="127"/>
    </row>
    <row r="258" spans="1:6" ht="21" x14ac:dyDescent="0.4">
      <c r="A258" s="128"/>
      <c r="B258" s="146" t="s">
        <v>298</v>
      </c>
      <c r="C258" s="143"/>
      <c r="D258" s="147"/>
      <c r="E258" s="143"/>
      <c r="F258" s="129"/>
    </row>
    <row r="259" spans="1:6" ht="45" customHeight="1" x14ac:dyDescent="0.4">
      <c r="A259" s="128"/>
      <c r="B259" s="130" t="s">
        <v>299</v>
      </c>
      <c r="C259" s="143"/>
      <c r="D259" s="147"/>
      <c r="E259" s="143"/>
      <c r="F259" s="129"/>
    </row>
    <row r="260" spans="1:6" ht="30.6" customHeight="1" x14ac:dyDescent="0.4">
      <c r="A260" s="128"/>
      <c r="B260" s="130" t="s">
        <v>300</v>
      </c>
      <c r="C260" s="143"/>
      <c r="D260" s="147"/>
      <c r="E260" s="143"/>
      <c r="F260" s="129"/>
    </row>
    <row r="261" spans="1:6" ht="8.1" customHeight="1" x14ac:dyDescent="0.4">
      <c r="A261" s="131"/>
      <c r="B261" s="142"/>
      <c r="C261" s="143"/>
      <c r="D261" s="147"/>
      <c r="E261" s="143"/>
      <c r="F261" s="129"/>
    </row>
    <row r="262" spans="1:6" ht="21" x14ac:dyDescent="0.4">
      <c r="A262" s="131"/>
      <c r="B262" s="132" t="s">
        <v>301</v>
      </c>
      <c r="C262" s="143"/>
      <c r="D262" s="147"/>
      <c r="E262" s="143"/>
      <c r="F262" s="129"/>
    </row>
    <row r="263" spans="1:6" ht="30.6" customHeight="1" x14ac:dyDescent="0.4">
      <c r="A263" s="131"/>
      <c r="B263" s="132" t="s">
        <v>302</v>
      </c>
      <c r="C263" s="143"/>
      <c r="D263" s="147"/>
      <c r="E263" s="143"/>
      <c r="F263" s="129"/>
    </row>
    <row r="264" spans="1:6" ht="12.6" customHeight="1" x14ac:dyDescent="0.4">
      <c r="A264" s="131"/>
      <c r="B264" s="142"/>
      <c r="C264" s="143"/>
      <c r="D264" s="147"/>
      <c r="E264" s="143"/>
      <c r="F264" s="129"/>
    </row>
    <row r="265" spans="1:6" ht="21" x14ac:dyDescent="0.4">
      <c r="A265" s="131"/>
      <c r="B265" s="144" t="s">
        <v>303</v>
      </c>
      <c r="C265" s="143"/>
      <c r="D265" s="147"/>
      <c r="E265" s="143"/>
      <c r="F265" s="129"/>
    </row>
    <row r="266" spans="1:6" ht="21.75" thickBot="1" x14ac:dyDescent="0.45">
      <c r="A266" s="133"/>
      <c r="B266" s="145"/>
      <c r="C266" s="134"/>
      <c r="D266" s="135"/>
      <c r="E266" s="134"/>
      <c r="F266" s="136"/>
    </row>
  </sheetData>
  <protectedRanges>
    <protectedRange sqref="E45:E71" name="Range2_1"/>
    <protectedRange algorithmName="SHA-512" hashValue="+yyi2Ka8ZE9XoEsDC14MVPk2ILlWxlWwyUEiv9JIvelWXfaBqSi4aS2w4txoMsRjt/hFcW62VlQlA0NvDgDxNg==" saltValue="ov0juoy9nDuGpYZFDgfxRw==" spinCount="100000" sqref="F45:F71 D45:D70" name="Range1_1"/>
    <protectedRange algorithmName="SHA-512" hashValue="ExPPW7y4vFsm4qCyViyMocKyeqARZlnkk52ka78WW1b1CFxg/Ra4Mxyg1g4QGNRV3H93sBI5Xq57AWr6gGYrWQ==" saltValue="Ahk+1YeBbhuQjBeS2wBz3w==" spinCount="100000" sqref="D127:D130 F127:F130" name="Range1_2"/>
    <protectedRange sqref="E127:E130" name="Range2_2"/>
    <protectedRange algorithmName="SHA-512" hashValue="bwSaiN9fbeV8mHNC3rSEskKDfVzOPO55yTwa0pSpPdikFelFhR5n662WiULi9g4iN0i7A0dDODZZapr/dn2Y1Q==" saltValue="tNnu5BabsiXCHIljXCjZ2w==" spinCount="100000" sqref="D138:D191 F138:F192" name="Range1_3"/>
    <protectedRange sqref="E138:E191" name="Range2_3"/>
    <protectedRange sqref="E198:E207 E211:E218" name="Range2_2_1"/>
    <protectedRange algorithmName="SHA-512" hashValue="iZ+6g3ZMlyyR8QH/pNVwZw9jH+ZEypvZ/nlKaDjGQ9/VnYyAof7RQjKZu4TT18aRr4iCS4ClyUlTxlMHeZrrig==" saltValue="oMTVImtCJACBTfTVoDvj3w==" spinCount="100000" sqref="F211:F220 D211:D218 D198:D207 F198:F208" name="Range1_2_1"/>
    <protectedRange sqref="E227:E243" name="Range2_5"/>
    <protectedRange algorithmName="SHA-512" hashValue="s1N52m4LEQaCD/BH6cSJxYrTfTSo7eLCe9AHKxkAEOV4GhWoR0odly8vIlzszJpcVF8j6DNXUWtBWLrZqvAJTQ==" saltValue="4y7F7I9kzwe5DSc3bilPMA==" spinCount="100000" sqref="F227:F244 D227:D243" name="Range1_5"/>
    <protectedRange algorithmName="SHA-512" hashValue="iWxpFKVyOVFcNMND66+WWMnttxd619wxZ/lR5K2FsjB9ephQDt6IRucsrtSXMP9pSwPJ2Z+EfQ2oe81nvvm4Ww==" saltValue="+mJ7wpOmMcONVDsCMCFohg==" spinCount="100000" sqref="F96:F121 D96:D120" name="Range1_2_2"/>
    <protectedRange sqref="E96:E120" name="Range2_2_2"/>
    <protectedRange algorithmName="SHA-512" hashValue="tliruDfQu+fynJQYPMWys0hAJfLNFGMcy0zooOHuKTazURgSlbjfPSnPRDtdujU+Pg8hndWipIby7SXcb1DtaA==" saltValue="pWXgejZgY/f80YoeEciuPQ==" spinCount="100000" sqref="F75:F90 D75:D90" name="Range1_4_2"/>
    <protectedRange sqref="E75:E90" name="Range2_4_2"/>
  </protectedRanges>
  <mergeCells count="20">
    <mergeCell ref="A244:E244"/>
    <mergeCell ref="A255:C255"/>
    <mergeCell ref="A192:E192"/>
    <mergeCell ref="B194:E194"/>
    <mergeCell ref="A208:E208"/>
    <mergeCell ref="A219:E219"/>
    <mergeCell ref="A220:E220"/>
    <mergeCell ref="B222:E222"/>
    <mergeCell ref="B132:E132"/>
    <mergeCell ref="A1:F1"/>
    <mergeCell ref="B2:E2"/>
    <mergeCell ref="A39:E39"/>
    <mergeCell ref="B41:E41"/>
    <mergeCell ref="A71:E71"/>
    <mergeCell ref="B92:E92"/>
    <mergeCell ref="A121:E121"/>
    <mergeCell ref="B123:E123"/>
    <mergeCell ref="A130:E130"/>
    <mergeCell ref="B90:E90"/>
    <mergeCell ref="B73:F73"/>
  </mergeCells>
  <pageMargins left="0.70866141732283472" right="0.70866141732283472" top="0.74803149606299213" bottom="0.74803149606299213" header="0.31496062992125984" footer="0.31496062992125984"/>
  <pageSetup scale="87" orientation="portrait" r:id="rId1"/>
  <headerFooter>
    <oddHeader>&amp;CTender Documents - 2025</oddHeader>
    <oddFooter>&amp;C&amp;10Page &amp;P  Goroyo Awl Earth Dam
Bidding Documents for Works</oddFooter>
  </headerFooter>
  <rowBreaks count="3" manualBreakCount="3">
    <brk id="18" max="16383" man="1"/>
    <brk id="40" max="16383" man="1"/>
    <brk id="6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Tender Doc_GoroyoCawl Earth Dam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dc:creator>
  <cp:lastModifiedBy>Mohamed Jama Daakir</cp:lastModifiedBy>
  <cp:lastPrinted>2025-01-28T09:00:26Z</cp:lastPrinted>
  <dcterms:created xsi:type="dcterms:W3CDTF">2017-06-23T14:40:29Z</dcterms:created>
  <dcterms:modified xsi:type="dcterms:W3CDTF">2025-01-29T06:18:57Z</dcterms:modified>
</cp:coreProperties>
</file>