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wvi365-my.sharepoint.com/personal/yahye_waberi_wvi_org/Documents/2025/Base fund 2025/Constructions/Advert/Lot1 Water pipeline expansion/"/>
    </mc:Choice>
  </mc:AlternateContent>
  <xr:revisionPtr revIDLastSave="10" documentId="13_ncr:1_{6476F3FF-B694-48FD-9F6B-4C2CAB158793}" xr6:coauthVersionLast="47" xr6:coauthVersionMax="47" xr10:uidLastSave="{49A1FC56-A2CF-4E12-A0F6-4D49B7E8D13C}"/>
  <bookViews>
    <workbookView xWindow="-90" yWindow="-90" windowWidth="19380" windowHeight="11460" activeTab="2" xr2:uid="{00000000-000D-0000-FFFF-FFFF00000000}"/>
  </bookViews>
  <sheets>
    <sheet name="BOQ- School Gender segregated" sheetId="7" r:id="rId1"/>
    <sheet name="BOQ- Fence, Pump and Solar" sheetId="8" r:id="rId2"/>
    <sheet name="Summary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7" l="1"/>
  <c r="F25" i="7"/>
  <c r="F37" i="7"/>
  <c r="F42" i="7"/>
  <c r="D39" i="7"/>
  <c r="F20" i="8" l="1"/>
  <c r="F13" i="8"/>
  <c r="F21" i="8" l="1"/>
  <c r="D34" i="7"/>
  <c r="D29" i="7"/>
  <c r="D30" i="7" s="1"/>
  <c r="D28" i="7"/>
  <c r="D27" i="7"/>
  <c r="D20" i="7"/>
  <c r="D19" i="7"/>
  <c r="D16" i="7"/>
  <c r="D15" i="7"/>
  <c r="D14" i="7"/>
  <c r="D13" i="7"/>
  <c r="D12" i="7"/>
  <c r="D11" i="7"/>
  <c r="D10" i="7"/>
  <c r="D9" i="7"/>
  <c r="D8" i="7"/>
  <c r="D31" i="7" l="1"/>
  <c r="F43" i="7" l="1"/>
</calcChain>
</file>

<file path=xl/sharedStrings.xml><?xml version="1.0" encoding="utf-8"?>
<sst xmlns="http://schemas.openxmlformats.org/spreadsheetml/2006/main" count="127" uniqueCount="91">
  <si>
    <t>WORLD VISION  SOMALILAND</t>
  </si>
  <si>
    <t>All Unit rates should be included a 3% Sales tax for each line item.</t>
  </si>
  <si>
    <t>Item NO</t>
  </si>
  <si>
    <t>Description</t>
  </si>
  <si>
    <t>Unit</t>
  </si>
  <si>
    <t>Qty</t>
  </si>
  <si>
    <t>Unit Cost</t>
  </si>
  <si>
    <t>Total Amount</t>
  </si>
  <si>
    <t>Gender Segregated twin latrines Components</t>
  </si>
  <si>
    <t>A</t>
  </si>
  <si>
    <t>Excavation, Foundation and Septic tank Works</t>
  </si>
  <si>
    <t xml:space="preserve">Ls </t>
  </si>
  <si>
    <r>
      <t>m</t>
    </r>
    <r>
      <rPr>
        <vertAlign val="superscript"/>
        <sz val="11"/>
        <rFont val="Gill Sans MT"/>
        <family val="2"/>
      </rPr>
      <t>2</t>
    </r>
  </si>
  <si>
    <r>
      <t xml:space="preserve">Digging of the Septic tank hole pit, and carting away all dug soil to an area  of about 5m away </t>
    </r>
    <r>
      <rPr>
        <b/>
        <sz val="11"/>
        <rFont val="Gill Sans MT"/>
        <family val="2"/>
      </rPr>
      <t>(1.5mx1.5mx5m)</t>
    </r>
  </si>
  <si>
    <r>
      <t>m</t>
    </r>
    <r>
      <rPr>
        <vertAlign val="superscript"/>
        <sz val="11"/>
        <rFont val="Gill Sans MT"/>
        <family val="2"/>
      </rPr>
      <t>3</t>
    </r>
  </si>
  <si>
    <r>
      <t xml:space="preserve">Construct a rubble stone foundation for slab, jointed with cement sand mortal (1:3 ratio). </t>
    </r>
    <r>
      <rPr>
        <b/>
        <sz val="11"/>
        <rFont val="Gill Sans MT"/>
        <family val="2"/>
      </rPr>
      <t>7.6m long, 0.4m deep &amp; 0.4m wide.</t>
    </r>
  </si>
  <si>
    <t>Sub Total</t>
  </si>
  <si>
    <t>B</t>
  </si>
  <si>
    <t>Super Structure</t>
  </si>
  <si>
    <t>m</t>
  </si>
  <si>
    <t>No</t>
  </si>
  <si>
    <t xml:space="preserve">Provide and Install a good quality toilet bowl seat (roman/european) or squatting pan with a necessary fittings and accessories as per drawing and guided by world vision engineer. </t>
  </si>
  <si>
    <t>pcs</t>
  </si>
  <si>
    <t>C</t>
  </si>
  <si>
    <t>Roofing  and finishing works</t>
  </si>
  <si>
    <t>Apply two coats of approved distemper paint with stucco on all interior and exterior wall faces by scraching all plaster roughness from the internal walls.</t>
  </si>
  <si>
    <t>Pcs</t>
  </si>
  <si>
    <t xml:space="preserve">Provide and fix handwashing basin stations with all required pipes, fitting and tapes connected from main water pipe, then connected to the manhole as per wv engineer guidance. </t>
  </si>
  <si>
    <t>Grand Total</t>
  </si>
  <si>
    <t>Item</t>
  </si>
  <si>
    <t>Description of works</t>
  </si>
  <si>
    <t>QTY</t>
  </si>
  <si>
    <t>Grand Total cost</t>
  </si>
  <si>
    <r>
      <t>Excavate foundation trench of a twin latrine (</t>
    </r>
    <r>
      <rPr>
        <b/>
        <sz val="11"/>
        <color theme="1"/>
        <rFont val="Gill Sans MT"/>
        <family val="2"/>
      </rPr>
      <t>15.4m long x 0.4m width x 0.4m depth</t>
    </r>
    <r>
      <rPr>
        <sz val="11"/>
        <color theme="1"/>
        <rFont val="Gill Sans MT"/>
        <family val="2"/>
      </rPr>
      <t>).</t>
    </r>
  </si>
  <si>
    <t>Construct entrance ramp with a hand rails as per drawing and engineer's guidance.</t>
  </si>
  <si>
    <t>Transport and Lay a ceramic tiles using 1:2 mix ratio to the latrine floor and entrance space . The cost should include fixing work, required materials and transportation cost of tiles from world vision hargiesa office to the site. The cost should exclude the cost of purchasing tiles.</t>
  </si>
  <si>
    <t>Supply and Print World vision visibility branding with clear message provided by the world vision engineer.</t>
  </si>
  <si>
    <t>Amount (USD)</t>
  </si>
  <si>
    <t>Bill of Quantities for Gender Segregated twin latrines School</t>
  </si>
  <si>
    <t>m3</t>
  </si>
  <si>
    <t>M</t>
  </si>
  <si>
    <t xml:space="preserve">BoQ of  School Water extension </t>
  </si>
  <si>
    <t>Ls</t>
  </si>
  <si>
    <t>Supply and install cable splicing joint kit.</t>
  </si>
  <si>
    <t>Set</t>
  </si>
  <si>
    <t>Rolls</t>
  </si>
  <si>
    <t>Supply 4 rolls of binding wire each 5kg</t>
  </si>
  <si>
    <t>Supply and fix Lockable single gate with 2 inch MS Pipe Frame, 1m wide 2m height with concrete footings.</t>
  </si>
  <si>
    <t>No.</t>
  </si>
  <si>
    <r>
      <t>Steel Frame for mounting solar panels:</t>
    </r>
    <r>
      <rPr>
        <sz val="11"/>
        <rFont val="Gill Sans MT"/>
        <family val="2"/>
      </rPr>
      <t xml:space="preserve"> supply and fix steel frame painted with approved anti rust paint, include the cost for nuts, bolts and fix it. The frame should measure 5mm thickness. </t>
    </r>
  </si>
  <si>
    <r>
      <t xml:space="preserve">Provision, installation and testing of 1 PC of Grundfos </t>
    </r>
    <r>
      <rPr>
        <b/>
        <sz val="11"/>
        <rFont val="Gill Sans MT"/>
        <family val="2"/>
      </rPr>
      <t xml:space="preserve">SQF 1.2-3 </t>
    </r>
    <r>
      <rPr>
        <sz val="11"/>
        <rFont val="Gill Sans MT"/>
        <family val="2"/>
      </rPr>
      <t xml:space="preserve">Submersible solar pump power rating  with </t>
    </r>
    <r>
      <rPr>
        <b/>
        <sz val="11"/>
        <rFont val="Gill Sans MT"/>
        <family val="2"/>
      </rPr>
      <t xml:space="preserve">Flow: 1.3 m³/h
Total head: 40.2 m, also with a </t>
    </r>
    <r>
      <rPr>
        <sz val="11"/>
        <rFont val="Gill Sans MT"/>
        <family val="2"/>
      </rPr>
      <t>Sensor and pump accessories.</t>
    </r>
  </si>
  <si>
    <t>Unit cost ($)</t>
  </si>
  <si>
    <t>Total Cost ($)</t>
  </si>
  <si>
    <t>Summary of  Construction Gender segregated latrines and Water connection with Fence and Solar.</t>
  </si>
  <si>
    <t>Construction of Gender segregated latrines and water connection at  Dabayl wayne Boarding School.</t>
  </si>
  <si>
    <t>Fence, Pump and Solar.</t>
  </si>
  <si>
    <r>
      <t xml:space="preserve">Clear site of all shrubs, debris, unnecessary materails and cart away from site area of  </t>
    </r>
    <r>
      <rPr>
        <b/>
        <sz val="11"/>
        <rFont val="Gill Sans MT"/>
        <family val="2"/>
      </rPr>
      <t>(8mx8m).</t>
    </r>
  </si>
  <si>
    <r>
      <t xml:space="preserve">Excavate foundation for slab </t>
    </r>
    <r>
      <rPr>
        <b/>
        <sz val="11"/>
        <rFont val="Gill Sans MT"/>
        <family val="2"/>
      </rPr>
      <t>400mm wide, 800mm deep</t>
    </r>
    <r>
      <rPr>
        <sz val="11"/>
        <rFont val="Gill Sans MT"/>
        <family val="2"/>
      </rPr>
      <t xml:space="preserve"> around the pit </t>
    </r>
    <r>
      <rPr>
        <b/>
        <sz val="11"/>
        <rFont val="Gill Sans MT"/>
        <family val="2"/>
      </rPr>
      <t>2</t>
    </r>
    <r>
      <rPr>
        <sz val="11"/>
        <rFont val="Gill Sans MT"/>
        <family val="2"/>
      </rPr>
      <t>(</t>
    </r>
    <r>
      <rPr>
        <b/>
        <sz val="11"/>
        <rFont val="Gill Sans MT"/>
        <family val="2"/>
      </rPr>
      <t>2.3+1.5) x0.4x0.8m.</t>
    </r>
  </si>
  <si>
    <r>
      <t xml:space="preserve">Construct a masonry stone for foundation of the latrine wall </t>
    </r>
    <r>
      <rPr>
        <b/>
        <sz val="11"/>
        <rFont val="Gill Sans MT"/>
        <family val="2"/>
      </rPr>
      <t>15.4 m long, 0.4m wide and 0.65m</t>
    </r>
    <r>
      <rPr>
        <sz val="11"/>
        <rFont val="Gill Sans MT"/>
        <family val="2"/>
      </rPr>
      <t xml:space="preserve"> deep including </t>
    </r>
    <r>
      <rPr>
        <b/>
        <sz val="11"/>
        <rFont val="Gill Sans MT"/>
        <family val="2"/>
      </rPr>
      <t>25cm</t>
    </r>
    <r>
      <rPr>
        <sz val="11"/>
        <rFont val="Gill Sans MT"/>
        <family val="2"/>
      </rPr>
      <t xml:space="preserve"> above the ground level.</t>
    </r>
  </si>
  <si>
    <r>
      <t xml:space="preserve">Back filling, watering and Compacting a </t>
    </r>
    <r>
      <rPr>
        <b/>
        <sz val="11"/>
        <rFont val="Gill Sans MT"/>
        <family val="2"/>
      </rPr>
      <t>25 cm</t>
    </r>
    <r>
      <rPr>
        <sz val="11"/>
        <rFont val="Gill Sans MT"/>
        <family val="2"/>
      </rPr>
      <t>-thick hardcore durable stone &amp; aggregate (for gap filling).</t>
    </r>
  </si>
  <si>
    <r>
      <t xml:space="preserve">Cast </t>
    </r>
    <r>
      <rPr>
        <b/>
        <sz val="11"/>
        <rFont val="Gill Sans MT"/>
        <family val="2"/>
      </rPr>
      <t>20cm thick</t>
    </r>
    <r>
      <rPr>
        <sz val="11"/>
        <rFont val="Gill Sans MT"/>
        <family val="2"/>
      </rPr>
      <t xml:space="preserve"> RCC septic tank slab with 12mm bars @ 15cm c/c both ways, the cost is including form work materials and curing, also use a mix ratio of  </t>
    </r>
    <r>
      <rPr>
        <b/>
        <sz val="11"/>
        <rFont val="Gill Sans MT"/>
        <family val="2"/>
      </rPr>
      <t xml:space="preserve">(1:2:4 ). </t>
    </r>
  </si>
  <si>
    <r>
      <t xml:space="preserve">Cast </t>
    </r>
    <r>
      <rPr>
        <b/>
        <sz val="11"/>
        <rFont val="Gill Sans MT"/>
        <family val="2"/>
      </rPr>
      <t>5cm thick</t>
    </r>
    <r>
      <rPr>
        <sz val="11"/>
        <rFont val="Gill Sans MT"/>
        <family val="2"/>
      </rPr>
      <t xml:space="preserve"> Plain concrete on a backfilled area, the cost is including form work materials and curing, also use a mix ratio of  (1:2:4 ). </t>
    </r>
  </si>
  <si>
    <r>
      <t xml:space="preserve">Construct a </t>
    </r>
    <r>
      <rPr>
        <b/>
        <sz val="11"/>
        <color rgb="FF000000"/>
        <rFont val="Gill Sans MT"/>
        <family val="2"/>
      </rPr>
      <t>200mm</t>
    </r>
    <r>
      <rPr>
        <sz val="11"/>
        <color indexed="8"/>
        <rFont val="Gill Sans MT"/>
        <family val="2"/>
      </rPr>
      <t xml:space="preserve"> thick hallow block wall to a height of 2.45m at back side and 2.7m at front side while protection walls height is 2.20m. On a averge wall height of 2.45m.Work includes; scaffolds and all other materials and tools.</t>
    </r>
  </si>
  <si>
    <r>
      <t xml:space="preserve">Cast </t>
    </r>
    <r>
      <rPr>
        <b/>
        <sz val="11"/>
        <rFont val="Gill Sans MT"/>
        <family val="2"/>
      </rPr>
      <t>150mm x 200mm</t>
    </r>
    <r>
      <rPr>
        <sz val="11"/>
        <rFont val="Gill Sans MT"/>
        <family val="2"/>
      </rPr>
      <t xml:space="preserve"> reinforced concrete lintel beam 1:2:4, 4 Y12 main bars and R6@250mm c/c links will be used. Include all form work.</t>
    </r>
  </si>
  <si>
    <r>
      <t xml:space="preserve">Supply &amp; Fix </t>
    </r>
    <r>
      <rPr>
        <b/>
        <sz val="11"/>
        <rFont val="Gill Sans MT"/>
        <family val="2"/>
      </rPr>
      <t>3m</t>
    </r>
    <r>
      <rPr>
        <sz val="11"/>
        <rFont val="Gill Sans MT"/>
        <family val="2"/>
      </rPr>
      <t xml:space="preserve"> long and of</t>
    </r>
    <r>
      <rPr>
        <b/>
        <sz val="11"/>
        <rFont val="Gill Sans MT"/>
        <family val="2"/>
      </rPr>
      <t xml:space="preserve"> 4 Inch</t>
    </r>
    <r>
      <rPr>
        <sz val="11"/>
        <rFont val="Gill Sans MT"/>
        <family val="2"/>
      </rPr>
      <t xml:space="preserve"> diameter P.V.C. Vent pipe with screen mesh covered on top end.</t>
    </r>
  </si>
  <si>
    <r>
      <t xml:space="preserve">Supply and fix  </t>
    </r>
    <r>
      <rPr>
        <b/>
        <sz val="11"/>
        <rFont val="Gill Sans MT"/>
        <family val="2"/>
      </rPr>
      <t>2m</t>
    </r>
    <r>
      <rPr>
        <sz val="11"/>
        <rFont val="Gill Sans MT"/>
        <family val="2"/>
      </rPr>
      <t xml:space="preserve"> long and of</t>
    </r>
    <r>
      <rPr>
        <b/>
        <sz val="11"/>
        <rFont val="Gill Sans MT"/>
        <family val="2"/>
      </rPr>
      <t xml:space="preserve"> 4 Inch</t>
    </r>
    <r>
      <rPr>
        <sz val="11"/>
        <rFont val="Gill Sans MT"/>
        <family val="2"/>
      </rPr>
      <t xml:space="preserve"> diameter P.V.C waste delivery pipe from toilet seat to a septic tank with a necessary fittings and proper slope as per drawing and world vision engineer's guidance. </t>
    </r>
  </si>
  <si>
    <r>
      <t xml:space="preserve">Supply &amp; fix </t>
    </r>
    <r>
      <rPr>
        <b/>
        <sz val="11"/>
        <rFont val="Gill Sans MT"/>
        <family val="2"/>
      </rPr>
      <t>28 gauge</t>
    </r>
    <r>
      <rPr>
        <sz val="11"/>
        <rFont val="Gill Sans MT"/>
        <family val="2"/>
      </rPr>
      <t xml:space="preserve"> pre-painted corrugated iron sheet roofing including wooden truss such as rafters, Purlins, Joists and all necessary nailing works as per design and world vision engineer's guidance.</t>
    </r>
  </si>
  <si>
    <r>
      <t xml:space="preserve">Supply and Fix </t>
    </r>
    <r>
      <rPr>
        <b/>
        <sz val="11"/>
        <rFont val="Gill Sans MT"/>
        <family val="2"/>
      </rPr>
      <t>15cm</t>
    </r>
    <r>
      <rPr>
        <sz val="11"/>
        <rFont val="Gill Sans MT"/>
        <family val="2"/>
      </rPr>
      <t xml:space="preserve"> thick of facia board around the roof of the latrine with appropriate paiting.</t>
    </r>
  </si>
  <si>
    <r>
      <t xml:space="preserve">Apply </t>
    </r>
    <r>
      <rPr>
        <b/>
        <sz val="11"/>
        <rFont val="Gill Sans MT"/>
        <family val="2"/>
      </rPr>
      <t xml:space="preserve">25mm </t>
    </r>
    <r>
      <rPr>
        <sz val="11"/>
        <rFont val="Gill Sans MT"/>
        <family val="2"/>
      </rPr>
      <t>thick of cement/sand plastering on all interior wall faces and all exterior wall and foundation faces. Using mix ratio is 1:4 (sand-cement) and this including Over laying 2cm cement/ sieved sand mortar of 1:3 mixture and cement screed with smooth metal trowel for floor finish.</t>
    </r>
  </si>
  <si>
    <r>
      <t xml:space="preserve">Apply two coats of white-washing on all wall faces with </t>
    </r>
    <r>
      <rPr>
        <b/>
        <sz val="11"/>
        <rFont val="Gill Sans MT"/>
        <family val="2"/>
      </rPr>
      <t>1:275</t>
    </r>
    <r>
      <rPr>
        <sz val="11"/>
        <rFont val="Gill Sans MT"/>
        <family val="2"/>
      </rPr>
      <t xml:space="preserve"> lime/white glue ratio on all interior wall surfaces to be smoothed thoroughly before paint applied.</t>
    </r>
  </si>
  <si>
    <r>
      <t xml:space="preserve">Provide and install of Pvc turkish door with a permanent vent to fit structural opening size </t>
    </r>
    <r>
      <rPr>
        <b/>
        <sz val="11"/>
        <rFont val="Gill Sans MT"/>
        <family val="2"/>
      </rPr>
      <t>800mm x 2200mm</t>
    </r>
    <r>
      <rPr>
        <sz val="11"/>
        <rFont val="Gill Sans MT"/>
        <family val="2"/>
      </rPr>
      <t xml:space="preserve"> high: comprising of frames, openable solid sash: including all iron mongery and hardware: fixed to concrete or brickwork: complete with all required painting and decoration.</t>
    </r>
  </si>
  <si>
    <r>
      <t xml:space="preserve">Supply and fix of Aluminium window of permanent, galvanized steel grill and lockable handle units comprising </t>
    </r>
    <r>
      <rPr>
        <b/>
        <sz val="11"/>
        <rFont val="Gill Sans MT"/>
        <family val="2"/>
      </rPr>
      <t>50cmx50cmx1.2mm</t>
    </r>
    <r>
      <rPr>
        <sz val="11"/>
        <rFont val="Gill Sans MT"/>
        <family val="2"/>
      </rPr>
      <t xml:space="preserve"> RHS frames, steel mesh as infilling panel; including painting all complete as detailed on drawings, specification and to Engineer's approval</t>
    </r>
  </si>
  <si>
    <r>
      <t xml:space="preserve">Supply a </t>
    </r>
    <r>
      <rPr>
        <b/>
        <sz val="11"/>
        <rFont val="Gill Sans MT"/>
        <family val="2"/>
      </rPr>
      <t>4mm</t>
    </r>
    <r>
      <rPr>
        <b/>
        <vertAlign val="superscript"/>
        <sz val="11"/>
        <rFont val="Gill Sans MT"/>
        <family val="2"/>
      </rPr>
      <t>2</t>
    </r>
    <r>
      <rPr>
        <b/>
        <sz val="11"/>
        <rFont val="Gill Sans MT"/>
        <family val="2"/>
      </rPr>
      <t xml:space="preserve"> </t>
    </r>
    <r>
      <rPr>
        <sz val="11"/>
        <rFont val="Gill Sans MT"/>
        <family val="2"/>
      </rPr>
      <t>thick Solar Cable for interconnections and install it to the invertor.</t>
    </r>
  </si>
  <si>
    <r>
      <t xml:space="preserve">Supply and install </t>
    </r>
    <r>
      <rPr>
        <b/>
        <sz val="11"/>
        <rFont val="Gill Sans MT"/>
        <family val="2"/>
      </rPr>
      <t>50mm</t>
    </r>
    <r>
      <rPr>
        <sz val="11"/>
        <rFont val="Gill Sans MT"/>
        <family val="2"/>
      </rPr>
      <t xml:space="preserve"> GI pipes - class B to the shallow well and connect to the HDPE pipe (include the cost of fittings).</t>
    </r>
  </si>
  <si>
    <r>
      <t>Flow control:</t>
    </r>
    <r>
      <rPr>
        <sz val="11"/>
        <rFont val="Gill Sans MT"/>
        <family val="2"/>
      </rPr>
      <t xml:space="preserve"> supply and install original egland Pegler </t>
    </r>
    <r>
      <rPr>
        <b/>
        <sz val="11"/>
        <rFont val="Gill Sans MT"/>
        <family val="2"/>
      </rPr>
      <t>(50mm)</t>
    </r>
    <r>
      <rPr>
        <sz val="11"/>
        <rFont val="Gill Sans MT"/>
        <family val="2"/>
      </rPr>
      <t xml:space="preserve"> </t>
    </r>
    <r>
      <rPr>
        <b/>
        <sz val="11"/>
        <rFont val="Gill Sans MT"/>
        <family val="2"/>
      </rPr>
      <t>2 inch</t>
    </r>
    <r>
      <rPr>
        <sz val="11"/>
        <rFont val="Gill Sans MT"/>
        <family val="2"/>
      </rPr>
      <t xml:space="preserve"> none return valve on top of inlet pipe of the tank to control the flow.</t>
    </r>
  </si>
  <si>
    <r>
      <t xml:space="preserve">Supply and fix </t>
    </r>
    <r>
      <rPr>
        <b/>
        <sz val="11"/>
        <rFont val="Gill Sans MT"/>
        <family val="2"/>
      </rPr>
      <t xml:space="preserve">6mm </t>
    </r>
    <r>
      <rPr>
        <sz val="11"/>
        <rFont val="Gill Sans MT"/>
        <family val="2"/>
      </rPr>
      <t xml:space="preserve">thick blue original submersible water pump cable and install from the shallow well to the solar panels. Around 50m </t>
    </r>
  </si>
  <si>
    <r>
      <t xml:space="preserve">Supply and fix angular bars of </t>
    </r>
    <r>
      <rPr>
        <b/>
        <sz val="11"/>
        <color theme="1"/>
        <rFont val="Gill Sans MT"/>
        <family val="2"/>
      </rPr>
      <t>20 pcs</t>
    </r>
    <r>
      <rPr>
        <sz val="11"/>
        <color theme="1"/>
        <rFont val="Gill Sans MT"/>
        <family val="2"/>
      </rPr>
      <t xml:space="preserve"> each has </t>
    </r>
    <r>
      <rPr>
        <b/>
        <sz val="11"/>
        <color theme="1"/>
        <rFont val="Gill Sans MT"/>
        <family val="2"/>
      </rPr>
      <t>50mmx50mmx4mm</t>
    </r>
    <r>
      <rPr>
        <sz val="11"/>
        <color theme="1"/>
        <rFont val="Gill Sans MT"/>
        <family val="2"/>
      </rPr>
      <t>)(</t>
    </r>
    <r>
      <rPr>
        <b/>
        <sz val="11"/>
        <color theme="1"/>
        <rFont val="Gill Sans MT"/>
        <family val="2"/>
      </rPr>
      <t>3m</t>
    </r>
    <r>
      <rPr>
        <sz val="11"/>
        <color theme="1"/>
        <rFont val="Gill Sans MT"/>
        <family val="2"/>
      </rPr>
      <t xml:space="preserve"> long), each should have 3 fabricated holes fot holding metal posts.</t>
    </r>
  </si>
  <si>
    <t>Supply and fix 1-inch HDPE pipe with its fittings from the main water system, 30m long from the tank to the latrines blocks. Cost should include excavation pipeline trenches,back filling, tapes , fittings any other necessary works and materials such us plumping works, fixing pipes through walls and other related works.</t>
  </si>
  <si>
    <t>Excavation, backfilling and compacting of pipeline trenches with a dimensions depth of 60cm and 40cm width from shallow well to the existing pipeline distribution for a distance of 110m.</t>
  </si>
  <si>
    <r>
      <t xml:space="preserve">Supply and install Solar module: </t>
    </r>
    <r>
      <rPr>
        <b/>
        <sz val="11"/>
        <rFont val="Gill Sans MT"/>
        <family val="2"/>
      </rPr>
      <t>6 x NN 300W</t>
    </r>
    <r>
      <rPr>
        <sz val="11"/>
        <rFont val="Gill Sans MT"/>
        <family val="2"/>
      </rPr>
      <t xml:space="preserve"> solar panels of monocrystalline ISO standard Germany.</t>
    </r>
  </si>
  <si>
    <t xml:space="preserve">                           WORLD VISION SOMALILAND.</t>
  </si>
  <si>
    <t>BoQ for Solar and pumping system and solar fencing at Dabayl wayne school in Berbera district.</t>
  </si>
  <si>
    <t>D</t>
  </si>
  <si>
    <t>Mobilization of equipment, and materials. Rate shall be inclusive of setting up site, removal of waste materials and demobilization after completion of works.</t>
  </si>
  <si>
    <t>Ground Total</t>
  </si>
  <si>
    <t>Sub-total (Solar with Accessories).</t>
  </si>
  <si>
    <t>Solar Fencing</t>
  </si>
  <si>
    <t>Sub-total for solar fencing</t>
  </si>
  <si>
    <t xml:space="preserve">Supply and install 2 inch HDPE pipeline from shallow well to existing pipeline with all the necessary fittings for a distance of 110m long. </t>
  </si>
  <si>
    <t xml:space="preserve">Supply and fix Barbed wire of 25Kg, zinc galvanized steel, 650m length, 2mm thick. </t>
  </si>
  <si>
    <r>
      <t>Supply and fix Galvanized chain link wire mesh (</t>
    </r>
    <r>
      <rPr>
        <b/>
        <sz val="11"/>
        <color theme="1"/>
        <rFont val="Gill Sans MT"/>
        <family val="2"/>
      </rPr>
      <t xml:space="preserve">2m </t>
    </r>
    <r>
      <rPr>
        <sz val="11"/>
        <color theme="1"/>
        <rFont val="Gill Sans MT"/>
        <family val="2"/>
      </rPr>
      <t xml:space="preserve">height and </t>
    </r>
    <r>
      <rPr>
        <b/>
        <sz val="11"/>
        <color theme="1"/>
        <rFont val="Gill Sans MT"/>
        <family val="2"/>
      </rPr>
      <t>25m</t>
    </r>
    <r>
      <rPr>
        <sz val="11"/>
        <color theme="1"/>
        <rFont val="Gill Sans MT"/>
        <family val="2"/>
      </rPr>
      <t xml:space="preserve"> length and </t>
    </r>
    <r>
      <rPr>
        <b/>
        <sz val="11"/>
        <color theme="1"/>
        <rFont val="Gill Sans MT"/>
        <family val="2"/>
      </rPr>
      <t>5mm</t>
    </r>
    <r>
      <rPr>
        <sz val="11"/>
        <color theme="1"/>
        <rFont val="Gill Sans MT"/>
        <family val="2"/>
      </rPr>
      <t xml:space="preserve"> thickness).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</si>
</sst>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$&quot;#,##0.00"/>
    <numFmt numFmtId="165" formatCode="_-[$$-C09]* #,##0.00_-;\-[$$-C09]* #,##0.00_-;_-[$$-C09]* &quot;-&quot;??_-;_-@_-"/>
    <numFmt numFmtId="166" formatCode="_-[$$-409]* #,##0.0_ ;_-[$$-409]* \-#,##0.0\ ;_-[$$-409]* &quot;-&quot;?_ ;_-@_ "/>
    <numFmt numFmtId="167" formatCode="_-[$$-409]* #,##0.00_ ;_-[$$-409]* \-#,##0.00\ ;_-[$$-409]* &quot;-&quot;??_ ;_-@_ "/>
  </numFmts>
  <fonts count="32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  <font>
      <b/>
      <sz val="12"/>
      <color theme="1"/>
      <name val="Gill Sans MT"/>
      <family val="2"/>
    </font>
    <font>
      <sz val="11"/>
      <color theme="1"/>
      <name val="Gill Sans MT"/>
      <family val="2"/>
    </font>
    <font>
      <b/>
      <sz val="10"/>
      <name val="Gill Sans MT"/>
      <family val="2"/>
    </font>
    <font>
      <b/>
      <sz val="10"/>
      <color theme="1"/>
      <name val="Gill Sans MT"/>
      <family val="2"/>
    </font>
    <font>
      <b/>
      <sz val="12"/>
      <name val="Gill Sans MT"/>
      <family val="2"/>
    </font>
    <font>
      <b/>
      <sz val="11"/>
      <color theme="1"/>
      <name val="Gill Sans MT"/>
      <family val="2"/>
    </font>
    <font>
      <sz val="10"/>
      <name val="Gill Sans MT"/>
      <family val="2"/>
    </font>
    <font>
      <sz val="11"/>
      <name val="Gill Sans MT"/>
      <family val="2"/>
    </font>
    <font>
      <vertAlign val="superscript"/>
      <sz val="11"/>
      <name val="Gill Sans MT"/>
      <family val="2"/>
    </font>
    <font>
      <b/>
      <sz val="11"/>
      <name val="Gill Sans MT"/>
      <family val="2"/>
    </font>
    <font>
      <sz val="11"/>
      <color indexed="8"/>
      <name val="Gill Sans MT"/>
      <family val="2"/>
    </font>
    <font>
      <sz val="12"/>
      <name val="Gill Sans MT"/>
      <family val="2"/>
    </font>
    <font>
      <sz val="16"/>
      <name val="Loto"/>
      <charset val="1"/>
    </font>
    <font>
      <b/>
      <sz val="14"/>
      <color theme="1"/>
      <name val="Gill Sans MT"/>
      <family val="2"/>
    </font>
    <font>
      <sz val="8"/>
      <name val="Calibri"/>
      <family val="2"/>
      <charset val="1"/>
      <scheme val="minor"/>
    </font>
    <font>
      <sz val="12"/>
      <color theme="1"/>
      <name val="Gill Sans MT"/>
      <family val="2"/>
    </font>
    <font>
      <sz val="11"/>
      <name val="Lato"/>
      <family val="2"/>
    </font>
    <font>
      <b/>
      <sz val="12"/>
      <color rgb="FF000000"/>
      <name val="Gill Sans MT"/>
      <family val="2"/>
    </font>
    <font>
      <sz val="12"/>
      <color theme="1"/>
      <name val="Lato"/>
      <family val="2"/>
    </font>
    <font>
      <b/>
      <sz val="14"/>
      <color theme="1"/>
      <name val="Calibri"/>
      <family val="2"/>
      <scheme val="minor"/>
    </font>
    <font>
      <b/>
      <sz val="11"/>
      <color rgb="FF000000"/>
      <name val="Gill Sans MT"/>
      <family val="2"/>
    </font>
    <font>
      <b/>
      <vertAlign val="superscript"/>
      <sz val="11"/>
      <name val="Gill Sans MT"/>
      <family val="2"/>
    </font>
    <font>
      <b/>
      <sz val="12"/>
      <name val="Lato"/>
      <family val="2"/>
    </font>
    <font>
      <b/>
      <sz val="20"/>
      <color theme="1"/>
      <name val="Lato"/>
      <family val="2"/>
    </font>
    <font>
      <b/>
      <sz val="16"/>
      <name val="Lato"/>
      <family val="2"/>
    </font>
    <font>
      <b/>
      <sz val="14"/>
      <name val="Lato"/>
      <family val="2"/>
    </font>
    <font>
      <b/>
      <sz val="14"/>
      <color theme="1"/>
      <name val="Lato"/>
      <family val="2"/>
    </font>
    <font>
      <b/>
      <sz val="14"/>
      <color rgb="FFFF0000"/>
      <name val="Lato"/>
      <family val="2"/>
    </font>
    <font>
      <sz val="10"/>
      <name val="Lato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62">
    <xf numFmtId="0" fontId="0" fillId="0" borderId="0" xfId="0"/>
    <xf numFmtId="0" fontId="4" fillId="0" borderId="0" xfId="0" applyFont="1"/>
    <xf numFmtId="0" fontId="4" fillId="2" borderId="2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3" fontId="10" fillId="0" borderId="2" xfId="1" applyFont="1" applyFill="1" applyBorder="1" applyAlignment="1">
      <alignment horizontal="center" vertical="center"/>
    </xf>
    <xf numFmtId="0" fontId="10" fillId="3" borderId="2" xfId="2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/>
    </xf>
    <xf numFmtId="43" fontId="4" fillId="0" borderId="2" xfId="1" applyFont="1" applyBorder="1" applyAlignment="1">
      <alignment horizontal="center" vertical="center"/>
    </xf>
    <xf numFmtId="43" fontId="4" fillId="3" borderId="2" xfId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0" xfId="0" applyFont="1"/>
    <xf numFmtId="0" fontId="10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3" fillId="3" borderId="2" xfId="2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3" fillId="3" borderId="2" xfId="2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43" fontId="10" fillId="3" borderId="2" xfId="1" applyFont="1" applyFill="1" applyBorder="1" applyAlignment="1">
      <alignment horizontal="center" vertical="center"/>
    </xf>
    <xf numFmtId="0" fontId="2" fillId="0" borderId="0" xfId="3"/>
    <xf numFmtId="0" fontId="15" fillId="0" borderId="0" xfId="3" applyFont="1"/>
    <xf numFmtId="0" fontId="10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wrapText="1"/>
    </xf>
    <xf numFmtId="43" fontId="14" fillId="0" borderId="2" xfId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3" fontId="4" fillId="0" borderId="0" xfId="0" applyNumberFormat="1" applyFont="1"/>
    <xf numFmtId="0" fontId="8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8" fillId="0" borderId="2" xfId="0" applyFont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top" wrapText="1"/>
    </xf>
    <xf numFmtId="0" fontId="18" fillId="3" borderId="2" xfId="0" applyFont="1" applyFill="1" applyBorder="1" applyAlignment="1">
      <alignment horizontal="right" vertical="top" wrapText="1"/>
    </xf>
    <xf numFmtId="166" fontId="18" fillId="3" borderId="2" xfId="0" applyNumberFormat="1" applyFont="1" applyFill="1" applyBorder="1" applyAlignment="1">
      <alignment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2" xfId="0" applyFont="1" applyBorder="1" applyAlignment="1">
      <alignment horizontal="right" vertical="top" wrapText="1"/>
    </xf>
    <xf numFmtId="166" fontId="18" fillId="0" borderId="2" xfId="0" applyNumberFormat="1" applyFont="1" applyBorder="1" applyAlignment="1">
      <alignment vertical="top" wrapText="1"/>
    </xf>
    <xf numFmtId="0" fontId="18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167" fontId="18" fillId="0" borderId="2" xfId="0" applyNumberFormat="1" applyFont="1" applyBorder="1" applyAlignment="1">
      <alignment horizontal="center"/>
    </xf>
    <xf numFmtId="0" fontId="21" fillId="3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 wrapText="1"/>
    </xf>
    <xf numFmtId="43" fontId="6" fillId="2" borderId="2" xfId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43" fontId="9" fillId="5" borderId="2" xfId="1" applyFont="1" applyFill="1" applyBorder="1" applyAlignment="1">
      <alignment horizontal="center" vertical="center"/>
    </xf>
    <xf numFmtId="43" fontId="4" fillId="5" borderId="2" xfId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43" fontId="18" fillId="5" borderId="2" xfId="1" applyFont="1" applyFill="1" applyBorder="1" applyAlignment="1">
      <alignment horizontal="center" vertical="center"/>
    </xf>
    <xf numFmtId="43" fontId="18" fillId="5" borderId="2" xfId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43" fontId="7" fillId="5" borderId="2" xfId="1" applyFont="1" applyFill="1" applyBorder="1" applyAlignment="1">
      <alignment horizontal="center" vertical="center"/>
    </xf>
    <xf numFmtId="43" fontId="3" fillId="5" borderId="2" xfId="1" applyFont="1" applyFill="1" applyBorder="1" applyAlignment="1">
      <alignment horizontal="center" vertical="center" wrapText="1"/>
    </xf>
    <xf numFmtId="43" fontId="3" fillId="5" borderId="2" xfId="1" applyFont="1" applyFill="1" applyBorder="1" applyAlignment="1">
      <alignment horizontal="center" vertical="center"/>
    </xf>
    <xf numFmtId="164" fontId="19" fillId="5" borderId="2" xfId="0" applyNumberFormat="1" applyFont="1" applyFill="1" applyBorder="1" applyAlignment="1">
      <alignment vertical="center"/>
    </xf>
    <xf numFmtId="0" fontId="4" fillId="5" borderId="2" xfId="0" applyFont="1" applyFill="1" applyBorder="1" applyAlignment="1">
      <alignment horizontal="right" vertical="center"/>
    </xf>
    <xf numFmtId="0" fontId="13" fillId="5" borderId="2" xfId="2" applyFont="1" applyFill="1" applyBorder="1" applyAlignment="1">
      <alignment vertical="center" wrapText="1"/>
    </xf>
    <xf numFmtId="0" fontId="10" fillId="3" borderId="2" xfId="5" applyFont="1" applyFill="1" applyBorder="1" applyAlignment="1">
      <alignment horizontal="left" wrapText="1"/>
    </xf>
    <xf numFmtId="0" fontId="4" fillId="0" borderId="2" xfId="0" applyFont="1" applyBorder="1" applyAlignment="1">
      <alignment wrapText="1"/>
    </xf>
    <xf numFmtId="0" fontId="0" fillId="5" borderId="13" xfId="0" applyFill="1" applyBorder="1"/>
    <xf numFmtId="0" fontId="10" fillId="3" borderId="2" xfId="0" applyFont="1" applyFill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10" fillId="3" borderId="2" xfId="0" applyFont="1" applyFill="1" applyBorder="1" applyAlignment="1">
      <alignment horizontal="justify" vertical="center"/>
    </xf>
    <xf numFmtId="0" fontId="10" fillId="0" borderId="2" xfId="0" applyFont="1" applyBorder="1" applyAlignment="1">
      <alignment horizontal="justify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vertical="center" wrapText="1"/>
    </xf>
    <xf numFmtId="167" fontId="3" fillId="2" borderId="2" xfId="0" applyNumberFormat="1" applyFont="1" applyFill="1" applyBorder="1" applyAlignment="1">
      <alignment horizontal="right" vertical="top"/>
    </xf>
    <xf numFmtId="0" fontId="18" fillId="5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/>
    </xf>
    <xf numFmtId="167" fontId="18" fillId="5" borderId="2" xfId="0" applyNumberFormat="1" applyFont="1" applyFill="1" applyBorder="1" applyAlignment="1">
      <alignment horizontal="center"/>
    </xf>
    <xf numFmtId="43" fontId="7" fillId="5" borderId="14" xfId="1" applyFont="1" applyFill="1" applyBorder="1" applyAlignment="1" applyProtection="1">
      <alignment horizontal="right" vertical="center" wrapText="1"/>
    </xf>
    <xf numFmtId="0" fontId="18" fillId="2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/>
    </xf>
    <xf numFmtId="167" fontId="16" fillId="2" borderId="2" xfId="0" applyNumberFormat="1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wrapText="1"/>
    </xf>
    <xf numFmtId="0" fontId="25" fillId="5" borderId="2" xfId="0" applyFont="1" applyFill="1" applyBorder="1" applyAlignment="1">
      <alignment horizontal="center"/>
    </xf>
    <xf numFmtId="165" fontId="4" fillId="0" borderId="2" xfId="1" applyNumberFormat="1" applyFont="1" applyFill="1" applyBorder="1" applyAlignment="1">
      <alignment horizontal="center" vertical="center"/>
    </xf>
    <xf numFmtId="165" fontId="4" fillId="3" borderId="2" xfId="1" applyNumberFormat="1" applyFont="1" applyFill="1" applyBorder="1" applyAlignment="1">
      <alignment horizontal="center" vertical="center"/>
    </xf>
    <xf numFmtId="165" fontId="4" fillId="0" borderId="2" xfId="1" applyNumberFormat="1" applyFont="1" applyBorder="1" applyAlignment="1">
      <alignment horizontal="center" vertical="center" wrapText="1"/>
    </xf>
    <xf numFmtId="165" fontId="4" fillId="3" borderId="2" xfId="1" applyNumberFormat="1" applyFont="1" applyFill="1" applyBorder="1" applyAlignment="1">
      <alignment horizontal="center" vertical="center" wrapText="1"/>
    </xf>
    <xf numFmtId="165" fontId="10" fillId="3" borderId="2" xfId="1" applyNumberFormat="1" applyFont="1" applyFill="1" applyBorder="1" applyAlignment="1">
      <alignment horizontal="center" vertical="center" wrapText="1"/>
    </xf>
    <xf numFmtId="165" fontId="3" fillId="2" borderId="2" xfId="1" applyNumberFormat="1" applyFont="1" applyFill="1" applyBorder="1" applyAlignment="1">
      <alignment horizontal="center" vertical="center"/>
    </xf>
    <xf numFmtId="165" fontId="4" fillId="0" borderId="2" xfId="1" applyNumberFormat="1" applyFont="1" applyFill="1" applyBorder="1" applyAlignment="1">
      <alignment horizontal="center" vertical="center" wrapText="1"/>
    </xf>
    <xf numFmtId="165" fontId="3" fillId="4" borderId="2" xfId="1" applyNumberFormat="1" applyFont="1" applyFill="1" applyBorder="1" applyAlignment="1">
      <alignment horizontal="center" vertical="center"/>
    </xf>
    <xf numFmtId="165" fontId="18" fillId="0" borderId="2" xfId="1" applyNumberFormat="1" applyFont="1" applyFill="1" applyBorder="1" applyAlignment="1">
      <alignment horizontal="center" vertical="center" wrapText="1"/>
    </xf>
    <xf numFmtId="165" fontId="18" fillId="0" borderId="2" xfId="1" applyNumberFormat="1" applyFont="1" applyFill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165" fontId="10" fillId="3" borderId="2" xfId="0" applyNumberFormat="1" applyFont="1" applyFill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/>
    </xf>
    <xf numFmtId="165" fontId="3" fillId="2" borderId="3" xfId="1" applyNumberFormat="1" applyFont="1" applyFill="1" applyBorder="1" applyAlignment="1">
      <alignment horizontal="center" vertical="center"/>
    </xf>
    <xf numFmtId="165" fontId="8" fillId="5" borderId="2" xfId="0" applyNumberFormat="1" applyFont="1" applyFill="1" applyBorder="1" applyAlignment="1">
      <alignment horizontal="center" vertical="center"/>
    </xf>
    <xf numFmtId="0" fontId="27" fillId="0" borderId="0" xfId="3" applyFont="1" applyAlignment="1">
      <alignment horizontal="center" vertical="top" wrapText="1"/>
    </xf>
    <xf numFmtId="0" fontId="27" fillId="0" borderId="0" xfId="3" applyFont="1" applyAlignment="1">
      <alignment vertical="top" wrapText="1"/>
    </xf>
    <xf numFmtId="0" fontId="27" fillId="0" borderId="0" xfId="3" applyFont="1" applyAlignment="1">
      <alignment horizontal="center" wrapText="1"/>
    </xf>
    <xf numFmtId="0" fontId="28" fillId="0" borderId="2" xfId="3" applyFont="1" applyBorder="1" applyAlignment="1">
      <alignment horizontal="center" vertical="top" wrapText="1"/>
    </xf>
    <xf numFmtId="0" fontId="28" fillId="0" borderId="5" xfId="3" applyFont="1" applyBorder="1" applyAlignment="1">
      <alignment horizontal="center" vertical="top" wrapText="1"/>
    </xf>
    <xf numFmtId="0" fontId="28" fillId="0" borderId="2" xfId="3" applyFont="1" applyBorder="1" applyAlignment="1">
      <alignment horizontal="center" wrapText="1"/>
    </xf>
    <xf numFmtId="0" fontId="28" fillId="0" borderId="5" xfId="3" applyFont="1" applyBorder="1" applyAlignment="1">
      <alignment horizontal="left" vertical="top" wrapText="1"/>
    </xf>
    <xf numFmtId="165" fontId="28" fillId="0" borderId="2" xfId="3" applyNumberFormat="1" applyFont="1" applyBorder="1" applyAlignment="1">
      <alignment horizontal="center" vertical="center" wrapText="1"/>
    </xf>
    <xf numFmtId="0" fontId="28" fillId="0" borderId="7" xfId="3" applyFont="1" applyBorder="1" applyAlignment="1">
      <alignment horizontal="center" vertical="center" wrapText="1"/>
    </xf>
    <xf numFmtId="2" fontId="29" fillId="0" borderId="12" xfId="0" applyNumberFormat="1" applyFont="1" applyBorder="1" applyAlignment="1">
      <alignment horizontal="left" vertical="top" wrapText="1"/>
    </xf>
    <xf numFmtId="165" fontId="28" fillId="0" borderId="11" xfId="3" applyNumberFormat="1" applyFont="1" applyBorder="1" applyAlignment="1">
      <alignment horizontal="center" vertical="center" wrapText="1"/>
    </xf>
    <xf numFmtId="165" fontId="30" fillId="5" borderId="10" xfId="3" applyNumberFormat="1" applyFont="1" applyFill="1" applyBorder="1" applyAlignment="1">
      <alignment horizontal="center" vertical="center" wrapText="1"/>
    </xf>
    <xf numFmtId="0" fontId="25" fillId="0" borderId="0" xfId="3" applyFont="1" applyAlignment="1">
      <alignment horizontal="center" vertical="top" wrapText="1"/>
    </xf>
    <xf numFmtId="0" fontId="25" fillId="0" borderId="0" xfId="3" applyFont="1" applyAlignment="1">
      <alignment vertical="top" wrapText="1"/>
    </xf>
    <xf numFmtId="0" fontId="25" fillId="0" borderId="0" xfId="3" applyFont="1" applyAlignment="1">
      <alignment horizontal="center" wrapText="1"/>
    </xf>
    <xf numFmtId="0" fontId="31" fillId="0" borderId="0" xfId="3" applyFont="1"/>
    <xf numFmtId="0" fontId="7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wrapText="1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43" fontId="12" fillId="2" borderId="4" xfId="1" applyFont="1" applyFill="1" applyBorder="1" applyAlignment="1">
      <alignment horizontal="center" vertical="center"/>
    </xf>
    <xf numFmtId="43" fontId="12" fillId="2" borderId="5" xfId="1" applyFont="1" applyFill="1" applyBorder="1" applyAlignment="1">
      <alignment horizontal="center" vertical="center"/>
    </xf>
    <xf numFmtId="43" fontId="12" fillId="2" borderId="6" xfId="1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22" fillId="5" borderId="15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 applyProtection="1">
      <alignment horizontal="center" vertical="center" wrapText="1"/>
    </xf>
    <xf numFmtId="0" fontId="7" fillId="5" borderId="9" xfId="0" applyFont="1" applyFill="1" applyBorder="1" applyAlignment="1" applyProtection="1">
      <alignment horizontal="center" vertical="center" wrapText="1"/>
    </xf>
    <xf numFmtId="0" fontId="7" fillId="5" borderId="14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horizontal="center" vertical="center" wrapText="1"/>
    </xf>
    <xf numFmtId="0" fontId="26" fillId="6" borderId="17" xfId="0" applyFont="1" applyFill="1" applyBorder="1" applyAlignment="1">
      <alignment horizontal="center" vertical="center" wrapText="1"/>
    </xf>
    <xf numFmtId="0" fontId="26" fillId="6" borderId="18" xfId="0" applyFont="1" applyFill="1" applyBorder="1" applyAlignment="1">
      <alignment horizontal="center" vertical="center" wrapText="1"/>
    </xf>
    <xf numFmtId="0" fontId="26" fillId="6" borderId="19" xfId="0" applyFont="1" applyFill="1" applyBorder="1" applyAlignment="1">
      <alignment horizontal="center" vertical="center" wrapText="1"/>
    </xf>
    <xf numFmtId="0" fontId="26" fillId="6" borderId="20" xfId="0" applyFont="1" applyFill="1" applyBorder="1" applyAlignment="1">
      <alignment horizontal="center" vertical="center" wrapText="1"/>
    </xf>
    <xf numFmtId="0" fontId="26" fillId="6" borderId="21" xfId="0" applyFont="1" applyFill="1" applyBorder="1" applyAlignment="1">
      <alignment horizontal="center" vertical="center" wrapText="1"/>
    </xf>
    <xf numFmtId="0" fontId="15" fillId="0" borderId="0" xfId="3" applyFont="1" applyAlignment="1">
      <alignment horizontal="center"/>
    </xf>
    <xf numFmtId="0" fontId="30" fillId="5" borderId="8" xfId="3" applyFont="1" applyFill="1" applyBorder="1" applyAlignment="1">
      <alignment horizontal="center" vertical="center" wrapText="1"/>
    </xf>
    <xf numFmtId="0" fontId="30" fillId="5" borderId="9" xfId="3" applyFont="1" applyFill="1" applyBorder="1" applyAlignment="1">
      <alignment horizontal="center" vertical="center" wrapText="1"/>
    </xf>
  </cellXfs>
  <cellStyles count="6">
    <cellStyle name="Comma" xfId="1" builtinId="3"/>
    <cellStyle name="Comma 3" xfId="4" xr:uid="{00000000-0005-0000-0000-000001000000}"/>
    <cellStyle name="Normal" xfId="0" builtinId="0"/>
    <cellStyle name="Normal 2" xfId="5" xr:uid="{D990B6C4-3746-47A2-A473-E1C56E5C89E5}"/>
    <cellStyle name="Normal 3" xfId="2" xr:uid="{00000000-0005-0000-0000-000003000000}"/>
    <cellStyle name="Normal 5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311150</xdr:colOff>
      <xdr:row>0</xdr:row>
      <xdr:rowOff>1</xdr:rowOff>
    </xdr:from>
    <xdr:to>
      <xdr:col>6</xdr:col>
      <xdr:colOff>0</xdr:colOff>
      <xdr:row>0</xdr:row>
      <xdr:rowOff>243261</xdr:rowOff>
    </xdr:to>
    <xdr:pic>
      <xdr:nvPicPr>
        <xdr:cNvPr id="4" name="Picture 3" descr="C:\Users\AAMuse.WVSOM\Pictures\WV-Orange.png">
          <a:extLst>
            <a:ext uri="{FF2B5EF4-FFF2-40B4-BE49-F238E27FC236}">
              <a16:creationId xmlns:a16="http://schemas.microsoft.com/office/drawing/2014/main" id="{DF912DA2-AD95-4270-AD73-BA9A54A76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700" y="1"/>
          <a:ext cx="679450" cy="243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57150</xdr:colOff>
      <xdr:row>0</xdr:row>
      <xdr:rowOff>0</xdr:rowOff>
    </xdr:from>
    <xdr:to>
      <xdr:col>5</xdr:col>
      <xdr:colOff>1073150</xdr:colOff>
      <xdr:row>0</xdr:row>
      <xdr:rowOff>266700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7EEC75-938D-4244-8530-8ADC51FA803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2800" y="0"/>
          <a:ext cx="1016000" cy="266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603250</xdr:colOff>
      <xdr:row>2</xdr:row>
      <xdr:rowOff>12700</xdr:rowOff>
    </xdr:from>
    <xdr:to>
      <xdr:col>2</xdr:col>
      <xdr:colOff>1657351</xdr:colOff>
      <xdr:row>2</xdr:row>
      <xdr:rowOff>298450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B159DC-127B-439D-8B8A-4B7622B447B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5550" y="615950"/>
          <a:ext cx="1054101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opLeftCell="A52" workbookViewId="0">
      <selection activeCell="E39" sqref="E39:F41"/>
    </sheetView>
  </sheetViews>
  <sheetFormatPr defaultColWidth="8.81640625" defaultRowHeight="16.5"/>
  <cols>
    <col min="1" max="1" width="6.1796875" style="1" customWidth="1"/>
    <col min="2" max="2" width="67" style="1" customWidth="1"/>
    <col min="3" max="3" width="5" style="20" customWidth="1"/>
    <col min="4" max="4" width="12.81640625" style="20" customWidth="1"/>
    <col min="5" max="5" width="10.1796875" style="20" bestFit="1" customWidth="1"/>
    <col min="6" max="6" width="14.1796875" style="20" customWidth="1"/>
    <col min="7" max="16384" width="8.81640625" style="1"/>
  </cols>
  <sheetData>
    <row r="1" spans="1:6" ht="19.5" customHeight="1">
      <c r="A1" s="130" t="s">
        <v>0</v>
      </c>
      <c r="B1" s="130"/>
      <c r="C1" s="130"/>
      <c r="D1" s="130"/>
      <c r="E1" s="130"/>
      <c r="F1" s="130"/>
    </row>
    <row r="2" spans="1:6" ht="18.25">
      <c r="A2" s="131" t="s">
        <v>38</v>
      </c>
      <c r="B2" s="132"/>
      <c r="C2" s="132"/>
      <c r="D2" s="132"/>
      <c r="E2" s="132"/>
      <c r="F2" s="133"/>
    </row>
    <row r="3" spans="1:6" ht="18.25">
      <c r="A3" s="140" t="s">
        <v>1</v>
      </c>
      <c r="B3" s="141"/>
      <c r="C3" s="141"/>
      <c r="D3" s="141"/>
      <c r="E3" s="141"/>
      <c r="F3" s="142"/>
    </row>
    <row r="4" spans="1:6" ht="30.5">
      <c r="A4" s="49" t="s">
        <v>2</v>
      </c>
      <c r="B4" s="50" t="s">
        <v>3</v>
      </c>
      <c r="C4" s="50" t="s">
        <v>4</v>
      </c>
      <c r="D4" s="51" t="s">
        <v>5</v>
      </c>
      <c r="E4" s="52" t="s">
        <v>6</v>
      </c>
      <c r="F4" s="51" t="s">
        <v>7</v>
      </c>
    </row>
    <row r="5" spans="1:6" ht="18.25">
      <c r="A5" s="2"/>
      <c r="B5" s="3" t="s">
        <v>8</v>
      </c>
      <c r="C5" s="4"/>
      <c r="D5" s="5"/>
      <c r="E5" s="5"/>
      <c r="F5" s="5"/>
    </row>
    <row r="6" spans="1:6" ht="18.25">
      <c r="A6" s="53" t="s">
        <v>9</v>
      </c>
      <c r="B6" s="88" t="s">
        <v>10</v>
      </c>
      <c r="C6" s="54"/>
      <c r="D6" s="55"/>
      <c r="E6" s="56"/>
      <c r="F6" s="56"/>
    </row>
    <row r="7" spans="1:6" ht="39.75" customHeight="1">
      <c r="A7" s="31">
        <v>1</v>
      </c>
      <c r="B7" s="35" t="s">
        <v>83</v>
      </c>
      <c r="C7" s="6" t="s">
        <v>11</v>
      </c>
      <c r="D7" s="7">
        <v>1</v>
      </c>
      <c r="E7" s="90"/>
      <c r="F7" s="91"/>
    </row>
    <row r="8" spans="1:6" ht="33">
      <c r="A8" s="31">
        <v>1.1000000000000001</v>
      </c>
      <c r="B8" s="8" t="s">
        <v>56</v>
      </c>
      <c r="C8" s="9" t="s">
        <v>12</v>
      </c>
      <c r="D8" s="10">
        <f>8*8</f>
        <v>64</v>
      </c>
      <c r="E8" s="92"/>
      <c r="F8" s="91"/>
    </row>
    <row r="9" spans="1:6" ht="33">
      <c r="A9" s="31">
        <v>1.2</v>
      </c>
      <c r="B9" s="12" t="s">
        <v>13</v>
      </c>
      <c r="C9" s="9" t="s">
        <v>14</v>
      </c>
      <c r="D9" s="11">
        <f>1.5*1.5*5</f>
        <v>11.25</v>
      </c>
      <c r="E9" s="92"/>
      <c r="F9" s="91"/>
    </row>
    <row r="10" spans="1:6" ht="33">
      <c r="A10" s="31">
        <v>1.3</v>
      </c>
      <c r="B10" s="15" t="s">
        <v>33</v>
      </c>
      <c r="C10" s="9" t="s">
        <v>14</v>
      </c>
      <c r="D10" s="10">
        <f>(3.6*3+1.1*3+1.3)*0.4*0.4</f>
        <v>2.4640000000000004</v>
      </c>
      <c r="E10" s="92"/>
      <c r="F10" s="91"/>
    </row>
    <row r="11" spans="1:6" ht="33">
      <c r="A11" s="31">
        <v>1.4</v>
      </c>
      <c r="B11" s="12" t="s">
        <v>57</v>
      </c>
      <c r="C11" s="9" t="s">
        <v>14</v>
      </c>
      <c r="D11" s="11">
        <f>2*(2.3+1.5)*0.4*0.8</f>
        <v>2.4320000000000004</v>
      </c>
      <c r="E11" s="92"/>
      <c r="F11" s="91"/>
    </row>
    <row r="12" spans="1:6" ht="33">
      <c r="A12" s="31">
        <v>1.5</v>
      </c>
      <c r="B12" s="12" t="s">
        <v>15</v>
      </c>
      <c r="C12" s="9" t="s">
        <v>14</v>
      </c>
      <c r="D12" s="10">
        <f>7.6*0.4*0.4</f>
        <v>1.2160000000000002</v>
      </c>
      <c r="E12" s="92"/>
      <c r="F12" s="91"/>
    </row>
    <row r="13" spans="1:6" ht="33">
      <c r="A13" s="31">
        <v>1.6</v>
      </c>
      <c r="B13" s="12" t="s">
        <v>58</v>
      </c>
      <c r="C13" s="9" t="s">
        <v>14</v>
      </c>
      <c r="D13" s="21">
        <f>15.4*0.4*0.65</f>
        <v>4.0040000000000004</v>
      </c>
      <c r="E13" s="93"/>
      <c r="F13" s="91"/>
    </row>
    <row r="14" spans="1:6" s="13" customFormat="1" ht="33">
      <c r="A14" s="31">
        <v>1.7</v>
      </c>
      <c r="B14" s="14" t="s">
        <v>59</v>
      </c>
      <c r="C14" s="9" t="s">
        <v>14</v>
      </c>
      <c r="D14" s="21">
        <f>(2*(1.2*1.1)+(2*(1.6*1.3)))*0.25</f>
        <v>1.7000000000000002</v>
      </c>
      <c r="E14" s="94"/>
      <c r="F14" s="91"/>
    </row>
    <row r="15" spans="1:6" s="13" customFormat="1" ht="49.5">
      <c r="A15" s="31">
        <v>1.8</v>
      </c>
      <c r="B15" s="12" t="s">
        <v>60</v>
      </c>
      <c r="C15" s="9" t="s">
        <v>14</v>
      </c>
      <c r="D15" s="21">
        <f>(2.3*2.3*0.2)</f>
        <v>1.0579999999999998</v>
      </c>
      <c r="E15" s="93"/>
      <c r="F15" s="91"/>
    </row>
    <row r="16" spans="1:6" ht="33">
      <c r="A16" s="31">
        <v>1.9</v>
      </c>
      <c r="B16" s="12" t="s">
        <v>61</v>
      </c>
      <c r="C16" s="9" t="s">
        <v>14</v>
      </c>
      <c r="D16" s="21">
        <f>(2*(1.2*1.1)+(2*(1.6*1.3)))*0.05</f>
        <v>0.34000000000000008</v>
      </c>
      <c r="E16" s="93"/>
      <c r="F16" s="91"/>
    </row>
    <row r="17" spans="1:8" ht="18.25">
      <c r="A17" s="16"/>
      <c r="B17" s="26"/>
      <c r="C17" s="134" t="s">
        <v>16</v>
      </c>
      <c r="D17" s="135"/>
      <c r="E17" s="136"/>
      <c r="F17" s="95">
        <f>SUM(F7:F16)</f>
        <v>0</v>
      </c>
    </row>
    <row r="18" spans="1:8" ht="18.25">
      <c r="A18" s="57" t="s">
        <v>17</v>
      </c>
      <c r="B18" s="87" t="s">
        <v>18</v>
      </c>
      <c r="C18" s="58"/>
      <c r="D18" s="59"/>
      <c r="E18" s="60"/>
      <c r="F18" s="59"/>
    </row>
    <row r="19" spans="1:8" ht="55.5" customHeight="1">
      <c r="A19" s="29">
        <v>2</v>
      </c>
      <c r="B19" s="17" t="s">
        <v>62</v>
      </c>
      <c r="C19" s="9" t="s">
        <v>12</v>
      </c>
      <c r="D19" s="21">
        <f>15.4*2.45</f>
        <v>37.730000000000004</v>
      </c>
      <c r="E19" s="93"/>
      <c r="F19" s="91"/>
    </row>
    <row r="20" spans="1:8" ht="33">
      <c r="A20" s="31">
        <v>2.1</v>
      </c>
      <c r="B20" s="12" t="s">
        <v>63</v>
      </c>
      <c r="C20" s="6" t="s">
        <v>14</v>
      </c>
      <c r="D20" s="7">
        <f>15.4*0.2*0.15</f>
        <v>0.46199999999999997</v>
      </c>
      <c r="E20" s="96"/>
      <c r="F20" s="90"/>
    </row>
    <row r="21" spans="1:8" ht="33">
      <c r="A21" s="29">
        <v>2.2000000000000002</v>
      </c>
      <c r="B21" s="12" t="s">
        <v>64</v>
      </c>
      <c r="C21" s="9" t="s">
        <v>19</v>
      </c>
      <c r="D21" s="21">
        <v>3</v>
      </c>
      <c r="E21" s="93"/>
      <c r="F21" s="91"/>
    </row>
    <row r="22" spans="1:8" ht="49.5">
      <c r="A22" s="31">
        <v>2.2999999999999998</v>
      </c>
      <c r="B22" s="12" t="s">
        <v>65</v>
      </c>
      <c r="C22" s="18" t="s">
        <v>20</v>
      </c>
      <c r="D22" s="21">
        <v>2</v>
      </c>
      <c r="E22" s="93"/>
      <c r="F22" s="91"/>
    </row>
    <row r="23" spans="1:8" ht="49.5">
      <c r="A23" s="29">
        <v>2.4</v>
      </c>
      <c r="B23" s="12" t="s">
        <v>21</v>
      </c>
      <c r="C23" s="18" t="s">
        <v>22</v>
      </c>
      <c r="D23" s="21">
        <v>2</v>
      </c>
      <c r="E23" s="93"/>
      <c r="F23" s="91"/>
    </row>
    <row r="24" spans="1:8" ht="33">
      <c r="A24" s="31">
        <v>2.5</v>
      </c>
      <c r="B24" s="12" t="s">
        <v>34</v>
      </c>
      <c r="C24" s="9" t="s">
        <v>11</v>
      </c>
      <c r="D24" s="21">
        <v>2</v>
      </c>
      <c r="E24" s="93"/>
      <c r="F24" s="91"/>
    </row>
    <row r="25" spans="1:8" ht="18.25">
      <c r="A25" s="33"/>
      <c r="B25" s="34"/>
      <c r="C25" s="137" t="s">
        <v>16</v>
      </c>
      <c r="D25" s="138"/>
      <c r="E25" s="139"/>
      <c r="F25" s="97">
        <f>SUM(F19:F24)</f>
        <v>0</v>
      </c>
    </row>
    <row r="26" spans="1:8" ht="18.25">
      <c r="A26" s="57" t="s">
        <v>23</v>
      </c>
      <c r="B26" s="87" t="s">
        <v>24</v>
      </c>
      <c r="C26" s="61"/>
      <c r="D26" s="62"/>
      <c r="E26" s="63"/>
      <c r="F26" s="64"/>
    </row>
    <row r="27" spans="1:8" ht="48" customHeight="1">
      <c r="A27" s="30">
        <v>3</v>
      </c>
      <c r="B27" s="12" t="s">
        <v>66</v>
      </c>
      <c r="C27" s="9" t="s">
        <v>12</v>
      </c>
      <c r="D27" s="28">
        <f>(3.8*2.1)</f>
        <v>7.9799999999999995</v>
      </c>
      <c r="E27" s="98"/>
      <c r="F27" s="99"/>
    </row>
    <row r="28" spans="1:8" ht="33">
      <c r="A28" s="29">
        <v>3.1</v>
      </c>
      <c r="B28" s="12" t="s">
        <v>67</v>
      </c>
      <c r="C28" s="9" t="s">
        <v>19</v>
      </c>
      <c r="D28" s="21">
        <f>(3.8*2+2.1*2)</f>
        <v>11.8</v>
      </c>
      <c r="E28" s="93"/>
      <c r="F28" s="99"/>
    </row>
    <row r="29" spans="1:8" ht="66">
      <c r="A29" s="29">
        <v>3.2</v>
      </c>
      <c r="B29" s="12" t="s">
        <v>68</v>
      </c>
      <c r="C29" s="9" t="s">
        <v>12</v>
      </c>
      <c r="D29" s="21">
        <f>((14.6*2.7)-(0.5*0.5*2)-(0.8*2*2.2))+((18.8*2.7)-(0.5*0.5*2)-(0.8*2.2*2))</f>
        <v>82.14</v>
      </c>
      <c r="E29" s="93"/>
      <c r="F29" s="99"/>
      <c r="H29" s="32"/>
    </row>
    <row r="30" spans="1:8" ht="49.5">
      <c r="A30" s="29">
        <v>3.3</v>
      </c>
      <c r="B30" s="12" t="s">
        <v>69</v>
      </c>
      <c r="C30" s="9" t="s">
        <v>12</v>
      </c>
      <c r="D30" s="21">
        <f>D29</f>
        <v>82.14</v>
      </c>
      <c r="E30" s="93"/>
      <c r="F30" s="99"/>
    </row>
    <row r="31" spans="1:8" ht="44" customHeight="1">
      <c r="A31" s="29">
        <v>3.4</v>
      </c>
      <c r="B31" s="12" t="s">
        <v>25</v>
      </c>
      <c r="C31" s="9" t="s">
        <v>12</v>
      </c>
      <c r="D31" s="21">
        <f>D30</f>
        <v>82.14</v>
      </c>
      <c r="E31" s="93"/>
      <c r="F31" s="99"/>
    </row>
    <row r="32" spans="1:8" ht="69.650000000000006" customHeight="1">
      <c r="A32" s="29">
        <v>3.5</v>
      </c>
      <c r="B32" s="12" t="s">
        <v>70</v>
      </c>
      <c r="C32" s="9" t="s">
        <v>26</v>
      </c>
      <c r="D32" s="21">
        <v>2</v>
      </c>
      <c r="E32" s="93"/>
      <c r="F32" s="99"/>
    </row>
    <row r="33" spans="1:6" ht="66">
      <c r="A33" s="29">
        <v>3.6</v>
      </c>
      <c r="B33" s="12" t="s">
        <v>71</v>
      </c>
      <c r="C33" s="9" t="s">
        <v>26</v>
      </c>
      <c r="D33" s="21">
        <v>2</v>
      </c>
      <c r="E33" s="93"/>
      <c r="F33" s="99"/>
    </row>
    <row r="34" spans="1:6" ht="71.5" customHeight="1">
      <c r="A34" s="29">
        <v>3.7</v>
      </c>
      <c r="B34" s="24" t="s">
        <v>35</v>
      </c>
      <c r="C34" s="9" t="s">
        <v>12</v>
      </c>
      <c r="D34" s="21">
        <f>(2*(1.2*1.1)+(2*(1.6*1.3)))</f>
        <v>6.8000000000000007</v>
      </c>
      <c r="E34" s="100"/>
      <c r="F34" s="99"/>
    </row>
    <row r="35" spans="1:6" ht="54.65" customHeight="1">
      <c r="A35" s="29">
        <v>3.8</v>
      </c>
      <c r="B35" s="19" t="s">
        <v>27</v>
      </c>
      <c r="C35" s="9" t="s">
        <v>22</v>
      </c>
      <c r="D35" s="21">
        <v>2</v>
      </c>
      <c r="E35" s="101"/>
      <c r="F35" s="99"/>
    </row>
    <row r="36" spans="1:6" ht="33">
      <c r="A36" s="29">
        <v>3.9</v>
      </c>
      <c r="B36" s="15" t="s">
        <v>36</v>
      </c>
      <c r="C36" s="18" t="s">
        <v>20</v>
      </c>
      <c r="D36" s="21">
        <v>1</v>
      </c>
      <c r="E36" s="101"/>
      <c r="F36" s="99"/>
    </row>
    <row r="37" spans="1:6" ht="18.25">
      <c r="A37" s="4"/>
      <c r="B37" s="26"/>
      <c r="C37" s="123" t="s">
        <v>16</v>
      </c>
      <c r="D37" s="124"/>
      <c r="E37" s="125"/>
      <c r="F37" s="95">
        <f>SUM(F27:F36)</f>
        <v>0</v>
      </c>
    </row>
    <row r="38" spans="1:6" ht="19.25">
      <c r="A38" s="89" t="s">
        <v>82</v>
      </c>
      <c r="B38" s="126" t="s">
        <v>41</v>
      </c>
      <c r="C38" s="126"/>
      <c r="D38" s="126"/>
      <c r="E38" s="126"/>
      <c r="F38" s="65"/>
    </row>
    <row r="39" spans="1:6" ht="49.5">
      <c r="A39" s="29">
        <v>4</v>
      </c>
      <c r="B39" s="68" t="s">
        <v>78</v>
      </c>
      <c r="C39" s="36" t="s">
        <v>39</v>
      </c>
      <c r="D39" s="21">
        <f>110*0.6*0.4</f>
        <v>26.400000000000002</v>
      </c>
      <c r="E39" s="102"/>
      <c r="F39" s="91"/>
    </row>
    <row r="40" spans="1:6" ht="34.5" customHeight="1">
      <c r="A40" s="29">
        <v>4.0999999999999996</v>
      </c>
      <c r="B40" s="69" t="s">
        <v>88</v>
      </c>
      <c r="C40" s="25" t="s">
        <v>40</v>
      </c>
      <c r="D40" s="21">
        <v>110</v>
      </c>
      <c r="E40" s="102"/>
      <c r="F40" s="91"/>
    </row>
    <row r="41" spans="1:6" ht="84.5" customHeight="1">
      <c r="A41" s="29">
        <v>4.2</v>
      </c>
      <c r="B41" s="12" t="s">
        <v>77</v>
      </c>
      <c r="C41" s="25" t="s">
        <v>19</v>
      </c>
      <c r="D41" s="21">
        <v>30</v>
      </c>
      <c r="E41" s="103"/>
      <c r="F41" s="90"/>
    </row>
    <row r="42" spans="1:6" ht="18.25">
      <c r="A42" s="2"/>
      <c r="B42" s="27"/>
      <c r="C42" s="123" t="s">
        <v>16</v>
      </c>
      <c r="D42" s="124"/>
      <c r="E42" s="125"/>
      <c r="F42" s="104">
        <f>SUM(F39:F41)</f>
        <v>0</v>
      </c>
    </row>
    <row r="43" spans="1:6">
      <c r="A43" s="66"/>
      <c r="B43" s="67"/>
      <c r="C43" s="127" t="s">
        <v>28</v>
      </c>
      <c r="D43" s="128"/>
      <c r="E43" s="129"/>
      <c r="F43" s="105">
        <f>F37+F25+F17+F42</f>
        <v>0</v>
      </c>
    </row>
  </sheetData>
  <mergeCells count="9">
    <mergeCell ref="C42:E42"/>
    <mergeCell ref="B38:E38"/>
    <mergeCell ref="C43:E43"/>
    <mergeCell ref="A1:F1"/>
    <mergeCell ref="A2:F2"/>
    <mergeCell ref="C17:E17"/>
    <mergeCell ref="C25:E25"/>
    <mergeCell ref="C37:E37"/>
    <mergeCell ref="A3:F3"/>
  </mergeCells>
  <phoneticPr fontId="17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2D7F3-AA5D-413C-9978-8EDAFBF65FCE}">
  <dimension ref="A1:F21"/>
  <sheetViews>
    <sheetView topLeftCell="A13" workbookViewId="0">
      <selection activeCell="B15" sqref="B15"/>
    </sheetView>
  </sheetViews>
  <sheetFormatPr defaultRowHeight="14.75"/>
  <cols>
    <col min="1" max="1" width="6.453125" customWidth="1"/>
    <col min="2" max="2" width="63.81640625" customWidth="1"/>
    <col min="3" max="4" width="8.453125" customWidth="1"/>
    <col min="5" max="5" width="14.54296875" customWidth="1"/>
    <col min="6" max="6" width="15.54296875" customWidth="1"/>
    <col min="257" max="257" width="7.54296875" customWidth="1"/>
    <col min="258" max="258" width="83.54296875" customWidth="1"/>
    <col min="261" max="261" width="9.54296875" bestFit="1" customWidth="1"/>
    <col min="262" max="262" width="12.453125" customWidth="1"/>
    <col min="513" max="513" width="7.54296875" customWidth="1"/>
    <col min="514" max="514" width="83.54296875" customWidth="1"/>
    <col min="517" max="517" width="9.54296875" bestFit="1" customWidth="1"/>
    <col min="518" max="518" width="12.453125" customWidth="1"/>
    <col min="769" max="769" width="7.54296875" customWidth="1"/>
    <col min="770" max="770" width="83.54296875" customWidth="1"/>
    <col min="773" max="773" width="9.54296875" bestFit="1" customWidth="1"/>
    <col min="774" max="774" width="12.453125" customWidth="1"/>
    <col min="1025" max="1025" width="7.54296875" customWidth="1"/>
    <col min="1026" max="1026" width="83.54296875" customWidth="1"/>
    <col min="1029" max="1029" width="9.54296875" bestFit="1" customWidth="1"/>
    <col min="1030" max="1030" width="12.453125" customWidth="1"/>
    <col min="1281" max="1281" width="7.54296875" customWidth="1"/>
    <col min="1282" max="1282" width="83.54296875" customWidth="1"/>
    <col min="1285" max="1285" width="9.54296875" bestFit="1" customWidth="1"/>
    <col min="1286" max="1286" width="12.453125" customWidth="1"/>
    <col min="1537" max="1537" width="7.54296875" customWidth="1"/>
    <col min="1538" max="1538" width="83.54296875" customWidth="1"/>
    <col min="1541" max="1541" width="9.54296875" bestFit="1" customWidth="1"/>
    <col min="1542" max="1542" width="12.453125" customWidth="1"/>
    <col min="1793" max="1793" width="7.54296875" customWidth="1"/>
    <col min="1794" max="1794" width="83.54296875" customWidth="1"/>
    <col min="1797" max="1797" width="9.54296875" bestFit="1" customWidth="1"/>
    <col min="1798" max="1798" width="12.453125" customWidth="1"/>
    <col min="2049" max="2049" width="7.54296875" customWidth="1"/>
    <col min="2050" max="2050" width="83.54296875" customWidth="1"/>
    <col min="2053" max="2053" width="9.54296875" bestFit="1" customWidth="1"/>
    <col min="2054" max="2054" width="12.453125" customWidth="1"/>
    <col min="2305" max="2305" width="7.54296875" customWidth="1"/>
    <col min="2306" max="2306" width="83.54296875" customWidth="1"/>
    <col min="2309" max="2309" width="9.54296875" bestFit="1" customWidth="1"/>
    <col min="2310" max="2310" width="12.453125" customWidth="1"/>
    <col min="2561" max="2561" width="7.54296875" customWidth="1"/>
    <col min="2562" max="2562" width="83.54296875" customWidth="1"/>
    <col min="2565" max="2565" width="9.54296875" bestFit="1" customWidth="1"/>
    <col min="2566" max="2566" width="12.453125" customWidth="1"/>
    <col min="2817" max="2817" width="7.54296875" customWidth="1"/>
    <col min="2818" max="2818" width="83.54296875" customWidth="1"/>
    <col min="2821" max="2821" width="9.54296875" bestFit="1" customWidth="1"/>
    <col min="2822" max="2822" width="12.453125" customWidth="1"/>
    <col min="3073" max="3073" width="7.54296875" customWidth="1"/>
    <col min="3074" max="3074" width="83.54296875" customWidth="1"/>
    <col min="3077" max="3077" width="9.54296875" bestFit="1" customWidth="1"/>
    <col min="3078" max="3078" width="12.453125" customWidth="1"/>
    <col min="3329" max="3329" width="7.54296875" customWidth="1"/>
    <col min="3330" max="3330" width="83.54296875" customWidth="1"/>
    <col min="3333" max="3333" width="9.54296875" bestFit="1" customWidth="1"/>
    <col min="3334" max="3334" width="12.453125" customWidth="1"/>
    <col min="3585" max="3585" width="7.54296875" customWidth="1"/>
    <col min="3586" max="3586" width="83.54296875" customWidth="1"/>
    <col min="3589" max="3589" width="9.54296875" bestFit="1" customWidth="1"/>
    <col min="3590" max="3590" width="12.453125" customWidth="1"/>
    <col min="3841" max="3841" width="7.54296875" customWidth="1"/>
    <col min="3842" max="3842" width="83.54296875" customWidth="1"/>
    <col min="3845" max="3845" width="9.54296875" bestFit="1" customWidth="1"/>
    <col min="3846" max="3846" width="12.453125" customWidth="1"/>
    <col min="4097" max="4097" width="7.54296875" customWidth="1"/>
    <col min="4098" max="4098" width="83.54296875" customWidth="1"/>
    <col min="4101" max="4101" width="9.54296875" bestFit="1" customWidth="1"/>
    <col min="4102" max="4102" width="12.453125" customWidth="1"/>
    <col min="4353" max="4353" width="7.54296875" customWidth="1"/>
    <col min="4354" max="4354" width="83.54296875" customWidth="1"/>
    <col min="4357" max="4357" width="9.54296875" bestFit="1" customWidth="1"/>
    <col min="4358" max="4358" width="12.453125" customWidth="1"/>
    <col min="4609" max="4609" width="7.54296875" customWidth="1"/>
    <col min="4610" max="4610" width="83.54296875" customWidth="1"/>
    <col min="4613" max="4613" width="9.54296875" bestFit="1" customWidth="1"/>
    <col min="4614" max="4614" width="12.453125" customWidth="1"/>
    <col min="4865" max="4865" width="7.54296875" customWidth="1"/>
    <col min="4866" max="4866" width="83.54296875" customWidth="1"/>
    <col min="4869" max="4869" width="9.54296875" bestFit="1" customWidth="1"/>
    <col min="4870" max="4870" width="12.453125" customWidth="1"/>
    <col min="5121" max="5121" width="7.54296875" customWidth="1"/>
    <col min="5122" max="5122" width="83.54296875" customWidth="1"/>
    <col min="5125" max="5125" width="9.54296875" bestFit="1" customWidth="1"/>
    <col min="5126" max="5126" width="12.453125" customWidth="1"/>
    <col min="5377" max="5377" width="7.54296875" customWidth="1"/>
    <col min="5378" max="5378" width="83.54296875" customWidth="1"/>
    <col min="5381" max="5381" width="9.54296875" bestFit="1" customWidth="1"/>
    <col min="5382" max="5382" width="12.453125" customWidth="1"/>
    <col min="5633" max="5633" width="7.54296875" customWidth="1"/>
    <col min="5634" max="5634" width="83.54296875" customWidth="1"/>
    <col min="5637" max="5637" width="9.54296875" bestFit="1" customWidth="1"/>
    <col min="5638" max="5638" width="12.453125" customWidth="1"/>
    <col min="5889" max="5889" width="7.54296875" customWidth="1"/>
    <col min="5890" max="5890" width="83.54296875" customWidth="1"/>
    <col min="5893" max="5893" width="9.54296875" bestFit="1" customWidth="1"/>
    <col min="5894" max="5894" width="12.453125" customWidth="1"/>
    <col min="6145" max="6145" width="7.54296875" customWidth="1"/>
    <col min="6146" max="6146" width="83.54296875" customWidth="1"/>
    <col min="6149" max="6149" width="9.54296875" bestFit="1" customWidth="1"/>
    <col min="6150" max="6150" width="12.453125" customWidth="1"/>
    <col min="6401" max="6401" width="7.54296875" customWidth="1"/>
    <col min="6402" max="6402" width="83.54296875" customWidth="1"/>
    <col min="6405" max="6405" width="9.54296875" bestFit="1" customWidth="1"/>
    <col min="6406" max="6406" width="12.453125" customWidth="1"/>
    <col min="6657" max="6657" width="7.54296875" customWidth="1"/>
    <col min="6658" max="6658" width="83.54296875" customWidth="1"/>
    <col min="6661" max="6661" width="9.54296875" bestFit="1" customWidth="1"/>
    <col min="6662" max="6662" width="12.453125" customWidth="1"/>
    <col min="6913" max="6913" width="7.54296875" customWidth="1"/>
    <col min="6914" max="6914" width="83.54296875" customWidth="1"/>
    <col min="6917" max="6917" width="9.54296875" bestFit="1" customWidth="1"/>
    <col min="6918" max="6918" width="12.453125" customWidth="1"/>
    <col min="7169" max="7169" width="7.54296875" customWidth="1"/>
    <col min="7170" max="7170" width="83.54296875" customWidth="1"/>
    <col min="7173" max="7173" width="9.54296875" bestFit="1" customWidth="1"/>
    <col min="7174" max="7174" width="12.453125" customWidth="1"/>
    <col min="7425" max="7425" width="7.54296875" customWidth="1"/>
    <col min="7426" max="7426" width="83.54296875" customWidth="1"/>
    <col min="7429" max="7429" width="9.54296875" bestFit="1" customWidth="1"/>
    <col min="7430" max="7430" width="12.453125" customWidth="1"/>
    <col min="7681" max="7681" width="7.54296875" customWidth="1"/>
    <col min="7682" max="7682" width="83.54296875" customWidth="1"/>
    <col min="7685" max="7685" width="9.54296875" bestFit="1" customWidth="1"/>
    <col min="7686" max="7686" width="12.453125" customWidth="1"/>
    <col min="7937" max="7937" width="7.54296875" customWidth="1"/>
    <col min="7938" max="7938" width="83.54296875" customWidth="1"/>
    <col min="7941" max="7941" width="9.54296875" bestFit="1" customWidth="1"/>
    <col min="7942" max="7942" width="12.453125" customWidth="1"/>
    <col min="8193" max="8193" width="7.54296875" customWidth="1"/>
    <col min="8194" max="8194" width="83.54296875" customWidth="1"/>
    <col min="8197" max="8197" width="9.54296875" bestFit="1" customWidth="1"/>
    <col min="8198" max="8198" width="12.453125" customWidth="1"/>
    <col min="8449" max="8449" width="7.54296875" customWidth="1"/>
    <col min="8450" max="8450" width="83.54296875" customWidth="1"/>
    <col min="8453" max="8453" width="9.54296875" bestFit="1" customWidth="1"/>
    <col min="8454" max="8454" width="12.453125" customWidth="1"/>
    <col min="8705" max="8705" width="7.54296875" customWidth="1"/>
    <col min="8706" max="8706" width="83.54296875" customWidth="1"/>
    <col min="8709" max="8709" width="9.54296875" bestFit="1" customWidth="1"/>
    <col min="8710" max="8710" width="12.453125" customWidth="1"/>
    <col min="8961" max="8961" width="7.54296875" customWidth="1"/>
    <col min="8962" max="8962" width="83.54296875" customWidth="1"/>
    <col min="8965" max="8965" width="9.54296875" bestFit="1" customWidth="1"/>
    <col min="8966" max="8966" width="12.453125" customWidth="1"/>
    <col min="9217" max="9217" width="7.54296875" customWidth="1"/>
    <col min="9218" max="9218" width="83.54296875" customWidth="1"/>
    <col min="9221" max="9221" width="9.54296875" bestFit="1" customWidth="1"/>
    <col min="9222" max="9222" width="12.453125" customWidth="1"/>
    <col min="9473" max="9473" width="7.54296875" customWidth="1"/>
    <col min="9474" max="9474" width="83.54296875" customWidth="1"/>
    <col min="9477" max="9477" width="9.54296875" bestFit="1" customWidth="1"/>
    <col min="9478" max="9478" width="12.453125" customWidth="1"/>
    <col min="9729" max="9729" width="7.54296875" customWidth="1"/>
    <col min="9730" max="9730" width="83.54296875" customWidth="1"/>
    <col min="9733" max="9733" width="9.54296875" bestFit="1" customWidth="1"/>
    <col min="9734" max="9734" width="12.453125" customWidth="1"/>
    <col min="9985" max="9985" width="7.54296875" customWidth="1"/>
    <col min="9986" max="9986" width="83.54296875" customWidth="1"/>
    <col min="9989" max="9989" width="9.54296875" bestFit="1" customWidth="1"/>
    <col min="9990" max="9990" width="12.453125" customWidth="1"/>
    <col min="10241" max="10241" width="7.54296875" customWidth="1"/>
    <col min="10242" max="10242" width="83.54296875" customWidth="1"/>
    <col min="10245" max="10245" width="9.54296875" bestFit="1" customWidth="1"/>
    <col min="10246" max="10246" width="12.453125" customWidth="1"/>
    <col min="10497" max="10497" width="7.54296875" customWidth="1"/>
    <col min="10498" max="10498" width="83.54296875" customWidth="1"/>
    <col min="10501" max="10501" width="9.54296875" bestFit="1" customWidth="1"/>
    <col min="10502" max="10502" width="12.453125" customWidth="1"/>
    <col min="10753" max="10753" width="7.54296875" customWidth="1"/>
    <col min="10754" max="10754" width="83.54296875" customWidth="1"/>
    <col min="10757" max="10757" width="9.54296875" bestFit="1" customWidth="1"/>
    <col min="10758" max="10758" width="12.453125" customWidth="1"/>
    <col min="11009" max="11009" width="7.54296875" customWidth="1"/>
    <col min="11010" max="11010" width="83.54296875" customWidth="1"/>
    <col min="11013" max="11013" width="9.54296875" bestFit="1" customWidth="1"/>
    <col min="11014" max="11014" width="12.453125" customWidth="1"/>
    <col min="11265" max="11265" width="7.54296875" customWidth="1"/>
    <col min="11266" max="11266" width="83.54296875" customWidth="1"/>
    <col min="11269" max="11269" width="9.54296875" bestFit="1" customWidth="1"/>
    <col min="11270" max="11270" width="12.453125" customWidth="1"/>
    <col min="11521" max="11521" width="7.54296875" customWidth="1"/>
    <col min="11522" max="11522" width="83.54296875" customWidth="1"/>
    <col min="11525" max="11525" width="9.54296875" bestFit="1" customWidth="1"/>
    <col min="11526" max="11526" width="12.453125" customWidth="1"/>
    <col min="11777" max="11777" width="7.54296875" customWidth="1"/>
    <col min="11778" max="11778" width="83.54296875" customWidth="1"/>
    <col min="11781" max="11781" width="9.54296875" bestFit="1" customWidth="1"/>
    <col min="11782" max="11782" width="12.453125" customWidth="1"/>
    <col min="12033" max="12033" width="7.54296875" customWidth="1"/>
    <col min="12034" max="12034" width="83.54296875" customWidth="1"/>
    <col min="12037" max="12037" width="9.54296875" bestFit="1" customWidth="1"/>
    <col min="12038" max="12038" width="12.453125" customWidth="1"/>
    <col min="12289" max="12289" width="7.54296875" customWidth="1"/>
    <col min="12290" max="12290" width="83.54296875" customWidth="1"/>
    <col min="12293" max="12293" width="9.54296875" bestFit="1" customWidth="1"/>
    <col min="12294" max="12294" width="12.453125" customWidth="1"/>
    <col min="12545" max="12545" width="7.54296875" customWidth="1"/>
    <col min="12546" max="12546" width="83.54296875" customWidth="1"/>
    <col min="12549" max="12549" width="9.54296875" bestFit="1" customWidth="1"/>
    <col min="12550" max="12550" width="12.453125" customWidth="1"/>
    <col min="12801" max="12801" width="7.54296875" customWidth="1"/>
    <col min="12802" max="12802" width="83.54296875" customWidth="1"/>
    <col min="12805" max="12805" width="9.54296875" bestFit="1" customWidth="1"/>
    <col min="12806" max="12806" width="12.453125" customWidth="1"/>
    <col min="13057" max="13057" width="7.54296875" customWidth="1"/>
    <col min="13058" max="13058" width="83.54296875" customWidth="1"/>
    <col min="13061" max="13061" width="9.54296875" bestFit="1" customWidth="1"/>
    <col min="13062" max="13062" width="12.453125" customWidth="1"/>
    <col min="13313" max="13313" width="7.54296875" customWidth="1"/>
    <col min="13314" max="13314" width="83.54296875" customWidth="1"/>
    <col min="13317" max="13317" width="9.54296875" bestFit="1" customWidth="1"/>
    <col min="13318" max="13318" width="12.453125" customWidth="1"/>
    <col min="13569" max="13569" width="7.54296875" customWidth="1"/>
    <col min="13570" max="13570" width="83.54296875" customWidth="1"/>
    <col min="13573" max="13573" width="9.54296875" bestFit="1" customWidth="1"/>
    <col min="13574" max="13574" width="12.453125" customWidth="1"/>
    <col min="13825" max="13825" width="7.54296875" customWidth="1"/>
    <col min="13826" max="13826" width="83.54296875" customWidth="1"/>
    <col min="13829" max="13829" width="9.54296875" bestFit="1" customWidth="1"/>
    <col min="13830" max="13830" width="12.453125" customWidth="1"/>
    <col min="14081" max="14081" width="7.54296875" customWidth="1"/>
    <col min="14082" max="14082" width="83.54296875" customWidth="1"/>
    <col min="14085" max="14085" width="9.54296875" bestFit="1" customWidth="1"/>
    <col min="14086" max="14086" width="12.453125" customWidth="1"/>
    <col min="14337" max="14337" width="7.54296875" customWidth="1"/>
    <col min="14338" max="14338" width="83.54296875" customWidth="1"/>
    <col min="14341" max="14341" width="9.54296875" bestFit="1" customWidth="1"/>
    <col min="14342" max="14342" width="12.453125" customWidth="1"/>
    <col min="14593" max="14593" width="7.54296875" customWidth="1"/>
    <col min="14594" max="14594" width="83.54296875" customWidth="1"/>
    <col min="14597" max="14597" width="9.54296875" bestFit="1" customWidth="1"/>
    <col min="14598" max="14598" width="12.453125" customWidth="1"/>
    <col min="14849" max="14849" width="7.54296875" customWidth="1"/>
    <col min="14850" max="14850" width="83.54296875" customWidth="1"/>
    <col min="14853" max="14853" width="9.54296875" bestFit="1" customWidth="1"/>
    <col min="14854" max="14854" width="12.453125" customWidth="1"/>
    <col min="15105" max="15105" width="7.54296875" customWidth="1"/>
    <col min="15106" max="15106" width="83.54296875" customWidth="1"/>
    <col min="15109" max="15109" width="9.54296875" bestFit="1" customWidth="1"/>
    <col min="15110" max="15110" width="12.453125" customWidth="1"/>
    <col min="15361" max="15361" width="7.54296875" customWidth="1"/>
    <col min="15362" max="15362" width="83.54296875" customWidth="1"/>
    <col min="15365" max="15365" width="9.54296875" bestFit="1" customWidth="1"/>
    <col min="15366" max="15366" width="12.453125" customWidth="1"/>
    <col min="15617" max="15617" width="7.54296875" customWidth="1"/>
    <col min="15618" max="15618" width="83.54296875" customWidth="1"/>
    <col min="15621" max="15621" width="9.54296875" bestFit="1" customWidth="1"/>
    <col min="15622" max="15622" width="12.453125" customWidth="1"/>
    <col min="15873" max="15873" width="7.54296875" customWidth="1"/>
    <col min="15874" max="15874" width="83.54296875" customWidth="1"/>
    <col min="15877" max="15877" width="9.54296875" bestFit="1" customWidth="1"/>
    <col min="15878" max="15878" width="12.453125" customWidth="1"/>
    <col min="16129" max="16129" width="7.54296875" customWidth="1"/>
    <col min="16130" max="16130" width="83.54296875" customWidth="1"/>
    <col min="16133" max="16133" width="9.54296875" bestFit="1" customWidth="1"/>
    <col min="16134" max="16134" width="12.453125" customWidth="1"/>
  </cols>
  <sheetData>
    <row r="1" spans="1:6" s="13" customFormat="1" ht="23" customHeight="1">
      <c r="A1" s="143" t="s">
        <v>80</v>
      </c>
      <c r="B1" s="143"/>
      <c r="C1" s="143"/>
      <c r="D1" s="143"/>
      <c r="E1" s="143"/>
      <c r="F1" s="70"/>
    </row>
    <row r="2" spans="1:6" s="13" customFormat="1" ht="18.25">
      <c r="A2" s="144" t="s">
        <v>81</v>
      </c>
      <c r="B2" s="145"/>
      <c r="C2" s="145"/>
      <c r="D2" s="145"/>
      <c r="E2" s="145"/>
      <c r="F2" s="146"/>
    </row>
    <row r="3" spans="1:6" s="13" customFormat="1" ht="18.25">
      <c r="A3" s="144" t="s">
        <v>1</v>
      </c>
      <c r="B3" s="145"/>
      <c r="C3" s="145"/>
      <c r="D3" s="145"/>
      <c r="E3" s="145"/>
      <c r="F3" s="146"/>
    </row>
    <row r="4" spans="1:6" s="13" customFormat="1" ht="29.5" customHeight="1">
      <c r="A4" s="76" t="s">
        <v>48</v>
      </c>
      <c r="B4" s="76" t="s">
        <v>30</v>
      </c>
      <c r="C4" s="76" t="s">
        <v>4</v>
      </c>
      <c r="D4" s="77" t="s">
        <v>31</v>
      </c>
      <c r="E4" s="78" t="s">
        <v>51</v>
      </c>
      <c r="F4" s="77" t="s">
        <v>52</v>
      </c>
    </row>
    <row r="5" spans="1:6" s="13" customFormat="1" ht="33">
      <c r="A5" s="37">
        <v>1</v>
      </c>
      <c r="B5" s="71" t="s">
        <v>79</v>
      </c>
      <c r="C5" s="38" t="s">
        <v>26</v>
      </c>
      <c r="D5" s="39">
        <v>6</v>
      </c>
      <c r="E5" s="40"/>
      <c r="F5" s="40"/>
    </row>
    <row r="6" spans="1:6" s="13" customFormat="1" ht="34.75">
      <c r="A6" s="37">
        <v>2</v>
      </c>
      <c r="B6" s="71" t="s">
        <v>72</v>
      </c>
      <c r="C6" s="38" t="s">
        <v>19</v>
      </c>
      <c r="D6" s="39">
        <v>30</v>
      </c>
      <c r="E6" s="40"/>
      <c r="F6" s="40"/>
    </row>
    <row r="7" spans="1:6" s="13" customFormat="1" ht="49.5">
      <c r="A7" s="37">
        <v>3</v>
      </c>
      <c r="B7" s="72" t="s">
        <v>49</v>
      </c>
      <c r="C7" s="41" t="s">
        <v>42</v>
      </c>
      <c r="D7" s="42">
        <v>1</v>
      </c>
      <c r="E7" s="43"/>
      <c r="F7" s="40"/>
    </row>
    <row r="8" spans="1:6" s="13" customFormat="1" ht="33">
      <c r="A8" s="37">
        <v>4</v>
      </c>
      <c r="B8" s="71" t="s">
        <v>73</v>
      </c>
      <c r="C8" s="38" t="s">
        <v>19</v>
      </c>
      <c r="D8" s="39">
        <v>4</v>
      </c>
      <c r="E8" s="40"/>
      <c r="F8" s="40"/>
    </row>
    <row r="9" spans="1:6" s="13" customFormat="1" ht="33">
      <c r="A9" s="37">
        <v>5</v>
      </c>
      <c r="B9" s="72" t="s">
        <v>74</v>
      </c>
      <c r="C9" s="38" t="s">
        <v>26</v>
      </c>
      <c r="D9" s="39">
        <v>1</v>
      </c>
      <c r="E9" s="43"/>
      <c r="F9" s="40"/>
    </row>
    <row r="10" spans="1:6" s="13" customFormat="1" ht="49.5">
      <c r="A10" s="37">
        <v>6</v>
      </c>
      <c r="B10" s="73" t="s">
        <v>50</v>
      </c>
      <c r="C10" s="41" t="s">
        <v>26</v>
      </c>
      <c r="D10" s="39">
        <v>1</v>
      </c>
      <c r="E10" s="43"/>
      <c r="F10" s="40"/>
    </row>
    <row r="11" spans="1:6" s="13" customFormat="1" ht="33">
      <c r="A11" s="37">
        <v>7</v>
      </c>
      <c r="B11" s="74" t="s">
        <v>75</v>
      </c>
      <c r="C11" s="38" t="s">
        <v>19</v>
      </c>
      <c r="D11" s="39">
        <v>50</v>
      </c>
      <c r="E11" s="40"/>
      <c r="F11" s="40"/>
    </row>
    <row r="12" spans="1:6" s="13" customFormat="1" ht="18.25">
      <c r="A12" s="37">
        <v>8</v>
      </c>
      <c r="B12" s="75" t="s">
        <v>43</v>
      </c>
      <c r="C12" s="41" t="s">
        <v>44</v>
      </c>
      <c r="D12" s="42">
        <v>1</v>
      </c>
      <c r="E12" s="43"/>
      <c r="F12" s="40"/>
    </row>
    <row r="13" spans="1:6" s="13" customFormat="1" ht="18" customHeight="1">
      <c r="A13" s="150" t="s">
        <v>85</v>
      </c>
      <c r="B13" s="151"/>
      <c r="C13" s="151"/>
      <c r="D13" s="151"/>
      <c r="E13" s="152"/>
      <c r="F13" s="79">
        <f>SUM(F5:F12)</f>
        <v>0</v>
      </c>
    </row>
    <row r="14" spans="1:6" s="13" customFormat="1" ht="18" customHeight="1">
      <c r="A14" s="80"/>
      <c r="B14" s="48" t="s">
        <v>86</v>
      </c>
      <c r="C14" s="81"/>
      <c r="D14" s="81"/>
      <c r="E14" s="81"/>
      <c r="F14" s="82"/>
    </row>
    <row r="15" spans="1:6" ht="33.75">
      <c r="A15" s="36">
        <v>1</v>
      </c>
      <c r="B15" s="69" t="s">
        <v>90</v>
      </c>
      <c r="C15" s="44" t="s">
        <v>45</v>
      </c>
      <c r="D15" s="44">
        <v>4</v>
      </c>
      <c r="E15" s="45"/>
      <c r="F15" s="46"/>
    </row>
    <row r="16" spans="1:6" ht="50.25">
      <c r="A16" s="36">
        <v>2</v>
      </c>
      <c r="B16" s="69" t="s">
        <v>76</v>
      </c>
      <c r="C16" s="44" t="s">
        <v>26</v>
      </c>
      <c r="D16" s="44">
        <v>10</v>
      </c>
      <c r="E16" s="47"/>
      <c r="F16" s="46"/>
    </row>
    <row r="17" spans="1:6" ht="19.25">
      <c r="A17" s="36">
        <v>3</v>
      </c>
      <c r="B17" s="69" t="s">
        <v>46</v>
      </c>
      <c r="C17" s="44" t="s">
        <v>45</v>
      </c>
      <c r="D17" s="44">
        <v>4</v>
      </c>
      <c r="E17" s="45"/>
      <c r="F17" s="46"/>
    </row>
    <row r="18" spans="1:6" ht="33.75">
      <c r="A18" s="36">
        <v>4</v>
      </c>
      <c r="B18" s="69" t="s">
        <v>47</v>
      </c>
      <c r="C18" s="44" t="s">
        <v>26</v>
      </c>
      <c r="D18" s="44">
        <v>1</v>
      </c>
      <c r="E18" s="45"/>
      <c r="F18" s="46"/>
    </row>
    <row r="19" spans="1:6" ht="33.75">
      <c r="A19" s="36">
        <v>5</v>
      </c>
      <c r="B19" s="69" t="s">
        <v>89</v>
      </c>
      <c r="C19" s="44" t="s">
        <v>45</v>
      </c>
      <c r="D19" s="44">
        <v>2</v>
      </c>
      <c r="E19" s="45"/>
      <c r="F19" s="46"/>
    </row>
    <row r="20" spans="1:6" ht="21.75" thickBot="1">
      <c r="A20" s="84"/>
      <c r="B20" s="122" t="s">
        <v>87</v>
      </c>
      <c r="C20" s="85"/>
      <c r="D20" s="85"/>
      <c r="E20" s="85"/>
      <c r="F20" s="86">
        <f>SUM(F15:F19)</f>
        <v>0</v>
      </c>
    </row>
    <row r="21" spans="1:6" ht="25" customHeight="1" thickBot="1">
      <c r="A21" s="147" t="s">
        <v>84</v>
      </c>
      <c r="B21" s="148"/>
      <c r="C21" s="148"/>
      <c r="D21" s="148"/>
      <c r="E21" s="149"/>
      <c r="F21" s="83">
        <f>F20+F13</f>
        <v>0</v>
      </c>
    </row>
  </sheetData>
  <mergeCells count="5">
    <mergeCell ref="A1:E1"/>
    <mergeCell ref="A2:F2"/>
    <mergeCell ref="A21:E21"/>
    <mergeCell ref="A3:F3"/>
    <mergeCell ref="A13:E1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tabSelected="1" workbookViewId="0">
      <selection activeCell="C5" sqref="C5:C7"/>
    </sheetView>
  </sheetViews>
  <sheetFormatPr defaultColWidth="32.54296875" defaultRowHeight="13"/>
  <cols>
    <col min="1" max="1" width="11.6328125" style="22" customWidth="1"/>
    <col min="2" max="2" width="70" style="22" customWidth="1"/>
    <col min="3" max="3" width="24.1796875" style="22" customWidth="1"/>
    <col min="4" max="16384" width="32.54296875" style="22"/>
  </cols>
  <sheetData>
    <row r="1" spans="1:6" ht="20.25">
      <c r="A1" s="153" t="s">
        <v>53</v>
      </c>
      <c r="B1" s="154"/>
      <c r="C1" s="155"/>
      <c r="D1" s="159"/>
      <c r="E1" s="159"/>
      <c r="F1" s="159"/>
    </row>
    <row r="2" spans="1:6" ht="33" customHeight="1" thickBot="1">
      <c r="A2" s="156"/>
      <c r="B2" s="157"/>
      <c r="C2" s="158"/>
      <c r="D2" s="23"/>
      <c r="E2" s="23"/>
      <c r="F2" s="23"/>
    </row>
    <row r="3" spans="1:6" ht="25">
      <c r="A3" s="106"/>
      <c r="B3" s="107"/>
      <c r="C3" s="108"/>
      <c r="D3" s="23"/>
      <c r="E3" s="23"/>
      <c r="F3" s="23"/>
    </row>
    <row r="4" spans="1:6" ht="22.75">
      <c r="A4" s="109" t="s">
        <v>29</v>
      </c>
      <c r="B4" s="110" t="s">
        <v>3</v>
      </c>
      <c r="C4" s="111" t="s">
        <v>37</v>
      </c>
      <c r="D4" s="23"/>
      <c r="E4" s="23"/>
      <c r="F4" s="23"/>
    </row>
    <row r="5" spans="1:6" ht="45">
      <c r="A5" s="109">
        <v>1</v>
      </c>
      <c r="B5" s="112" t="s">
        <v>54</v>
      </c>
      <c r="C5" s="113"/>
      <c r="D5" s="23"/>
      <c r="E5" s="23"/>
      <c r="F5" s="23"/>
    </row>
    <row r="6" spans="1:6" ht="23.25" thickBot="1">
      <c r="A6" s="114">
        <v>2</v>
      </c>
      <c r="B6" s="115" t="s">
        <v>55</v>
      </c>
      <c r="C6" s="116"/>
      <c r="D6" s="23"/>
      <c r="E6" s="23"/>
      <c r="F6" s="23"/>
    </row>
    <row r="7" spans="1:6" ht="44" customHeight="1" thickBot="1">
      <c r="A7" s="160" t="s">
        <v>32</v>
      </c>
      <c r="B7" s="161"/>
      <c r="C7" s="117"/>
      <c r="D7" s="23"/>
      <c r="E7" s="23"/>
      <c r="F7" s="23"/>
    </row>
    <row r="8" spans="1:6" ht="19.25">
      <c r="A8" s="118"/>
      <c r="B8" s="119"/>
      <c r="C8" s="120"/>
    </row>
    <row r="9" spans="1:6" ht="16.25">
      <c r="A9" s="121"/>
      <c r="B9" s="121"/>
      <c r="C9" s="121"/>
    </row>
    <row r="10" spans="1:6" ht="16.25">
      <c r="A10" s="121"/>
      <c r="B10" s="121"/>
      <c r="C10" s="121"/>
    </row>
  </sheetData>
  <mergeCells count="3">
    <mergeCell ref="A1:C2"/>
    <mergeCell ref="D1:F1"/>
    <mergeCell ref="A7:B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aa783e9-3e54-43be-8dc5-2174fac34f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D37ED05D9E154892A6A099C58F9D8C" ma:contentTypeVersion="15" ma:contentTypeDescription="Create a new document." ma:contentTypeScope="" ma:versionID="47ccfbe27693fafe98a5019bfc1cdfbf">
  <xsd:schema xmlns:xsd="http://www.w3.org/2001/XMLSchema" xmlns:xs="http://www.w3.org/2001/XMLSchema" xmlns:p="http://schemas.microsoft.com/office/2006/metadata/properties" xmlns:ns3="feeb5f99-7fdb-4766-8a47-ae9e83cb67e9" xmlns:ns4="7aa783e9-3e54-43be-8dc5-2174fac34f2e" targetNamespace="http://schemas.microsoft.com/office/2006/metadata/properties" ma:root="true" ma:fieldsID="4bd4539da9bbaa2c5ec8f182d3c4229b" ns3:_="" ns4:_="">
    <xsd:import namespace="feeb5f99-7fdb-4766-8a47-ae9e83cb67e9"/>
    <xsd:import namespace="7aa783e9-3e54-43be-8dc5-2174fac34f2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eb5f99-7fdb-4766-8a47-ae9e83cb67e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a783e9-3e54-43be-8dc5-2174fac34f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485139-B5EE-4AA3-A4BF-D1B72BCC1C34}">
  <ds:schemaRefs>
    <ds:schemaRef ds:uri="http://purl.org/dc/terms/"/>
    <ds:schemaRef ds:uri="7aa783e9-3e54-43be-8dc5-2174fac34f2e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feeb5f99-7fdb-4766-8a47-ae9e83cb67e9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01DB459-27BF-4B12-AE69-51A711B4CF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0A8E2B-F58E-40D2-8F7D-C451C49981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eb5f99-7fdb-4766-8a47-ae9e83cb67e9"/>
    <ds:schemaRef ds:uri="7aa783e9-3e54-43be-8dc5-2174fac34f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BOQ- School Gender segregated</vt:lpstr>
      <vt:lpstr>BOQ- Fence, Pump and Solar</vt:lpstr>
      <vt:lpstr>Summary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Abdihakim Mohamoud Omar</dc:creator>
  <cp:keywords/>
  <dc:description/>
  <cp:lastModifiedBy>Yahye Omer Waberi</cp:lastModifiedBy>
  <cp:revision/>
  <dcterms:created xsi:type="dcterms:W3CDTF">2022-08-10T08:08:36Z</dcterms:created>
  <dcterms:modified xsi:type="dcterms:W3CDTF">2025-04-09T07:30:56Z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0x010100EFD37ED05D9E154892A6A099C58F9D8C</vt:lpwstr>
  </property>
</Properties>
</file>