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https://wvi365-my.sharepoint.com/personal/yahye_waberi_wvi_org/Documents/2025/Base fund 2025/Constructions/Advert/Lot 2 Water Pipeline Extension and construction of latrines for Riyo-xidho primary/Lot 2/"/>
    </mc:Choice>
  </mc:AlternateContent>
  <xr:revisionPtr revIDLastSave="12" documentId="8_{3E68F09C-D3BD-44E1-8377-B6339F0AF539}" xr6:coauthVersionLast="47" xr6:coauthVersionMax="47" xr10:uidLastSave="{473FB617-5B67-4BA4-96DF-17412533F3BE}"/>
  <bookViews>
    <workbookView xWindow="-90" yWindow="-90" windowWidth="19380" windowHeight="11460" firstSheet="1" activeTab="3" xr2:uid="{00000000-000D-0000-FFFF-FFFF00000000}"/>
  </bookViews>
  <sheets>
    <sheet name="BOQ- School Gender segregated" sheetId="7" r:id="rId1"/>
    <sheet name="BOQ- MCH water connection" sheetId="8" r:id="rId2"/>
    <sheet name="Odwayne shallow well rehabilita" sheetId="9" r:id="rId3"/>
    <sheet name="Summary" sheetId="6"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1" i="9" l="1"/>
  <c r="D11" i="9"/>
  <c r="D9" i="9"/>
  <c r="D6" i="9"/>
  <c r="F14" i="9" s="1"/>
  <c r="F22" i="9" l="1"/>
  <c r="C7" i="6" s="1"/>
  <c r="D7" i="8" l="1"/>
  <c r="F17" i="7"/>
  <c r="D39" i="7"/>
  <c r="F13" i="8" l="1"/>
  <c r="F14" i="8" s="1"/>
  <c r="C6" i="6" s="1"/>
  <c r="D34" i="7" l="1"/>
  <c r="D29" i="7"/>
  <c r="D30" i="7" s="1"/>
  <c r="D28" i="7"/>
  <c r="D27" i="7"/>
  <c r="D20" i="7"/>
  <c r="D19" i="7"/>
  <c r="F25" i="7" s="1"/>
  <c r="D16" i="7"/>
  <c r="D15" i="7"/>
  <c r="D14" i="7"/>
  <c r="D13" i="7"/>
  <c r="D12" i="7"/>
  <c r="D11" i="7"/>
  <c r="D10" i="7"/>
  <c r="D9" i="7"/>
  <c r="D8" i="7"/>
  <c r="D31" i="7" l="1"/>
  <c r="F37" i="7"/>
  <c r="C5" i="6" l="1"/>
  <c r="C8" i="6" s="1"/>
</calcChain>
</file>

<file path=xl/sharedStrings.xml><?xml version="1.0" encoding="utf-8"?>
<sst xmlns="http://schemas.openxmlformats.org/spreadsheetml/2006/main" count="160" uniqueCount="106">
  <si>
    <t>WORLD VISION  SOMALILAND</t>
  </si>
  <si>
    <t>All Unit rates should be included a 3% Sales tax for each line item.</t>
  </si>
  <si>
    <t>Item NO</t>
  </si>
  <si>
    <t>Description</t>
  </si>
  <si>
    <t>Unit</t>
  </si>
  <si>
    <t>Qty</t>
  </si>
  <si>
    <t>Gender Segregated twin latrines Components</t>
  </si>
  <si>
    <t>A</t>
  </si>
  <si>
    <t xml:space="preserve">Ls </t>
  </si>
  <si>
    <r>
      <t>m</t>
    </r>
    <r>
      <rPr>
        <vertAlign val="superscript"/>
        <sz val="11"/>
        <rFont val="Gill Sans MT"/>
        <family val="2"/>
      </rPr>
      <t>2</t>
    </r>
  </si>
  <si>
    <r>
      <t>m</t>
    </r>
    <r>
      <rPr>
        <vertAlign val="superscript"/>
        <sz val="11"/>
        <rFont val="Gill Sans MT"/>
        <family val="2"/>
      </rPr>
      <t>3</t>
    </r>
  </si>
  <si>
    <r>
      <t xml:space="preserve">Construct a rubble stone foundation for slab, jointed with cement sand mortal (1:3 ratio). </t>
    </r>
    <r>
      <rPr>
        <b/>
        <sz val="11"/>
        <rFont val="Gill Sans MT"/>
        <family val="2"/>
      </rPr>
      <t>7.6m long, 0.4m deep &amp; 0.4m wide.</t>
    </r>
  </si>
  <si>
    <t>Sub Total</t>
  </si>
  <si>
    <t>B</t>
  </si>
  <si>
    <t>m</t>
  </si>
  <si>
    <t>No</t>
  </si>
  <si>
    <t xml:space="preserve">Provide and Install a good quality toilet bowl seat (roman/european) or squatting pan with a necessary fittings and accessories as per drawing and guided by world vision engineer. </t>
  </si>
  <si>
    <t>pcs</t>
  </si>
  <si>
    <t>C</t>
  </si>
  <si>
    <t>Apply two coats of approved distemper paint with stucco on all interior and exterior wall faces by scraching all plaster roughness from the internal walls.</t>
  </si>
  <si>
    <t>Pcs</t>
  </si>
  <si>
    <t>Supply and fix of Aluminium window of permanent, galvanized steel grill and lockable handle units comprising 50cmx50cmx1.2mm RHS frames, steel mesh as infilling panel; including painting all complete as detailed on drawings, specification and to Engineer's approval</t>
  </si>
  <si>
    <t xml:space="preserve">Provide and fix handwashing basin stations with all required pipes, fitting and tapes connected from main water pipe, then connected to the manhole as per wv engineer guidance. </t>
  </si>
  <si>
    <t>D</t>
  </si>
  <si>
    <t>Roof water Catchment and water connection.</t>
  </si>
  <si>
    <t>Supply and fix 2 cubic meter of  PVC tank (Gamuur) having inlet, outlet and Washout pipes as well as water overflow with WV logo and project information as per the Engineers approval .</t>
  </si>
  <si>
    <t>Grand Total</t>
  </si>
  <si>
    <t>Item</t>
  </si>
  <si>
    <t>Item N0.</t>
  </si>
  <si>
    <t>Description of works</t>
  </si>
  <si>
    <t>QTY</t>
  </si>
  <si>
    <t>Unit 
Cost(USD)</t>
  </si>
  <si>
    <t>Total Cost in USD</t>
  </si>
  <si>
    <r>
      <t>Excavate foundation trench of a twin latrine (</t>
    </r>
    <r>
      <rPr>
        <b/>
        <sz val="11"/>
        <color theme="1"/>
        <rFont val="Gill Sans MT"/>
        <family val="2"/>
      </rPr>
      <t>15.4m long x 0.4m width x 0.4m depth</t>
    </r>
    <r>
      <rPr>
        <sz val="11"/>
        <color theme="1"/>
        <rFont val="Gill Sans MT"/>
        <family val="2"/>
      </rPr>
      <t>).</t>
    </r>
  </si>
  <si>
    <t>Construct entrance ramp with a hand rails as per drawing and engineer's guidance.</t>
  </si>
  <si>
    <t>Supply and Print World vision visibility branding with clear message provided by the world vision engineer.</t>
  </si>
  <si>
    <t>Amount (USD)</t>
  </si>
  <si>
    <t>Bill of Quantities for Gender Segregated twin latrines School</t>
  </si>
  <si>
    <t>Construct 4 inches MS pipe (made in UAE) support with 1.5m high to elevate PVC tank welded with tall sheet of 1.5 mm thick on the basement. The shade of iron sheet should be constructed on top of the PVC tank as per drawing and WVI Engineer guidance. The Cost should include 0.2X0.2m and 0.5m deep of concrete footings.</t>
  </si>
  <si>
    <t>m3</t>
  </si>
  <si>
    <t>M</t>
  </si>
  <si>
    <t>Construction of Gender segregated latrines at Riyoxidho School</t>
  </si>
  <si>
    <t xml:space="preserve">Construction  of Riyoxidho health facility water harvesting and Water extension system </t>
  </si>
  <si>
    <t>Unit Cost($)</t>
  </si>
  <si>
    <t>Total Amount($)</t>
  </si>
  <si>
    <t>Mobilization of equipment, and materials. Rate shall be inclusive of setting up site, removal of waste materials and demobilization after completion of works.</t>
  </si>
  <si>
    <t>Excavation, Foundation and Septic tank Works.</t>
  </si>
  <si>
    <t>Super Structure.</t>
  </si>
  <si>
    <t>Roofing  and finishing works.</t>
  </si>
  <si>
    <r>
      <t xml:space="preserve">Clear site of all shrubs, debris, unnecessary materails and cart away from site area of  </t>
    </r>
    <r>
      <rPr>
        <b/>
        <sz val="11"/>
        <rFont val="Gill Sans MT"/>
        <family val="2"/>
      </rPr>
      <t>(8x8m).</t>
    </r>
  </si>
  <si>
    <r>
      <t xml:space="preserve">Construct a masonry stone for foundation of the latrine wall </t>
    </r>
    <r>
      <rPr>
        <b/>
        <sz val="11"/>
        <rFont val="Gill Sans MT"/>
        <family val="2"/>
      </rPr>
      <t>15.4 m long, 0.4m wide and 0.65m</t>
    </r>
    <r>
      <rPr>
        <sz val="11"/>
        <rFont val="Gill Sans MT"/>
        <family val="2"/>
      </rPr>
      <t xml:space="preserve"> deep including 25cm above the ground level.</t>
    </r>
  </si>
  <si>
    <r>
      <t xml:space="preserve">Construct a </t>
    </r>
    <r>
      <rPr>
        <b/>
        <sz val="11"/>
        <color rgb="FF000000"/>
        <rFont val="Gill Sans MT"/>
        <family val="2"/>
      </rPr>
      <t>200mm</t>
    </r>
    <r>
      <rPr>
        <sz val="11"/>
        <color indexed="8"/>
        <rFont val="Gill Sans MT"/>
        <family val="2"/>
      </rPr>
      <t xml:space="preserve"> thick hallow block wall to a height of 2.45m at back side and 2.7m at front side while protection walls height is 2.20m. On a averge wall height of 2.45m.Work includes; scaffolds and all other materials and tools.</t>
    </r>
  </si>
  <si>
    <r>
      <t xml:space="preserve">Digging of the Septic tank hole pit, and carting away all dug soil to an area  of about 5m away </t>
    </r>
    <r>
      <rPr>
        <b/>
        <sz val="11"/>
        <rFont val="Gill Sans MT"/>
        <family val="2"/>
      </rPr>
      <t>(1.5mx1.5mx5m)</t>
    </r>
    <r>
      <rPr>
        <sz val="11"/>
        <rFont val="Gill Sans MT"/>
        <family val="2"/>
      </rPr>
      <t>.</t>
    </r>
  </si>
  <si>
    <r>
      <t>m</t>
    </r>
    <r>
      <rPr>
        <sz val="10"/>
        <color theme="1"/>
        <rFont val="Gill Sans MT"/>
        <family val="2"/>
      </rPr>
      <t>3</t>
    </r>
  </si>
  <si>
    <r>
      <t xml:space="preserve">Back filling, watering and Compacting a </t>
    </r>
    <r>
      <rPr>
        <b/>
        <sz val="11"/>
        <rFont val="Gill Sans MT"/>
        <family val="2"/>
      </rPr>
      <t>25 cm</t>
    </r>
    <r>
      <rPr>
        <sz val="11"/>
        <rFont val="Gill Sans MT"/>
        <family val="2"/>
      </rPr>
      <t>-thick hardcore durable stone &amp; aggregate (for gap filling).</t>
    </r>
  </si>
  <si>
    <r>
      <t xml:space="preserve">Excavate foundation for slab </t>
    </r>
    <r>
      <rPr>
        <b/>
        <sz val="11"/>
        <rFont val="Gill Sans MT"/>
        <family val="2"/>
      </rPr>
      <t>400mm</t>
    </r>
    <r>
      <rPr>
        <sz val="11"/>
        <rFont val="Gill Sans MT"/>
        <family val="2"/>
      </rPr>
      <t xml:space="preserve"> wide, </t>
    </r>
    <r>
      <rPr>
        <b/>
        <sz val="11"/>
        <rFont val="Gill Sans MT"/>
        <family val="2"/>
      </rPr>
      <t>800mm</t>
    </r>
    <r>
      <rPr>
        <sz val="11"/>
        <rFont val="Gill Sans MT"/>
        <family val="2"/>
      </rPr>
      <t xml:space="preserve"> deep around the pit </t>
    </r>
    <r>
      <rPr>
        <b/>
        <sz val="11"/>
        <rFont val="Gill Sans MT"/>
        <family val="2"/>
      </rPr>
      <t>2</t>
    </r>
    <r>
      <rPr>
        <sz val="11"/>
        <rFont val="Gill Sans MT"/>
        <family val="2"/>
      </rPr>
      <t>(</t>
    </r>
    <r>
      <rPr>
        <b/>
        <sz val="11"/>
        <rFont val="Gill Sans MT"/>
        <family val="2"/>
      </rPr>
      <t>2.3+1.5) x0.4x0.8m.</t>
    </r>
  </si>
  <si>
    <r>
      <t xml:space="preserve">Cast </t>
    </r>
    <r>
      <rPr>
        <b/>
        <sz val="11"/>
        <rFont val="Gill Sans MT"/>
        <family val="2"/>
      </rPr>
      <t>150mm x 200mm</t>
    </r>
    <r>
      <rPr>
        <sz val="11"/>
        <rFont val="Gill Sans MT"/>
        <family val="2"/>
      </rPr>
      <t xml:space="preserve"> reinforced concrete lintel beam 1:2:4, 4 Y12 main bars and R6@250mm c/c links will be used. Include all form work.</t>
    </r>
  </si>
  <si>
    <r>
      <t xml:space="preserve">Cast </t>
    </r>
    <r>
      <rPr>
        <b/>
        <sz val="11"/>
        <rFont val="Gill Sans MT"/>
        <family val="2"/>
      </rPr>
      <t>20cm</t>
    </r>
    <r>
      <rPr>
        <sz val="11"/>
        <rFont val="Gill Sans MT"/>
        <family val="2"/>
      </rPr>
      <t xml:space="preserve"> thick RCC septic tank slab with </t>
    </r>
    <r>
      <rPr>
        <b/>
        <sz val="11"/>
        <rFont val="Gill Sans MT"/>
        <family val="2"/>
      </rPr>
      <t>12mm bars</t>
    </r>
    <r>
      <rPr>
        <sz val="11"/>
        <rFont val="Gill Sans MT"/>
        <family val="2"/>
      </rPr>
      <t xml:space="preserve"> @ 15cm c/c both ways, the cost is including form work materials and curing, also use a mix ratio of  </t>
    </r>
    <r>
      <rPr>
        <b/>
        <sz val="11"/>
        <rFont val="Gill Sans MT"/>
        <family val="2"/>
      </rPr>
      <t>(1:2:4 )</t>
    </r>
    <r>
      <rPr>
        <sz val="11"/>
        <rFont val="Gill Sans MT"/>
        <family val="2"/>
      </rPr>
      <t xml:space="preserve">. </t>
    </r>
  </si>
  <si>
    <r>
      <t>Cast</t>
    </r>
    <r>
      <rPr>
        <b/>
        <sz val="11"/>
        <rFont val="Gill Sans MT"/>
        <family val="2"/>
      </rPr>
      <t xml:space="preserve"> 5cm</t>
    </r>
    <r>
      <rPr>
        <sz val="11"/>
        <rFont val="Gill Sans MT"/>
        <family val="2"/>
      </rPr>
      <t xml:space="preserve"> thick Plain concrete on a backfilled area, the cost is including form work materials and curing, also use a mix ratio of </t>
    </r>
    <r>
      <rPr>
        <b/>
        <sz val="11"/>
        <rFont val="Gill Sans MT"/>
        <family val="2"/>
      </rPr>
      <t xml:space="preserve"> (1:2:4 ).</t>
    </r>
    <r>
      <rPr>
        <sz val="11"/>
        <rFont val="Gill Sans MT"/>
        <family val="2"/>
      </rPr>
      <t xml:space="preserve"> </t>
    </r>
  </si>
  <si>
    <r>
      <t xml:space="preserve">Supply &amp; Fix </t>
    </r>
    <r>
      <rPr>
        <b/>
        <sz val="11"/>
        <rFont val="Gill Sans MT"/>
        <family val="2"/>
      </rPr>
      <t>3m</t>
    </r>
    <r>
      <rPr>
        <sz val="11"/>
        <rFont val="Gill Sans MT"/>
        <family val="2"/>
      </rPr>
      <t xml:space="preserve"> long and of </t>
    </r>
    <r>
      <rPr>
        <b/>
        <sz val="11"/>
        <rFont val="Gill Sans MT"/>
        <family val="2"/>
      </rPr>
      <t>4 Inch</t>
    </r>
    <r>
      <rPr>
        <sz val="11"/>
        <rFont val="Gill Sans MT"/>
        <family val="2"/>
      </rPr>
      <t xml:space="preserve"> diameter P.V.C. Vent pipe with screen mesh covered on top end.</t>
    </r>
  </si>
  <si>
    <r>
      <t xml:space="preserve">Supply and fix </t>
    </r>
    <r>
      <rPr>
        <b/>
        <sz val="11"/>
        <rFont val="Gill Sans MT"/>
        <family val="2"/>
      </rPr>
      <t>2m</t>
    </r>
    <r>
      <rPr>
        <sz val="11"/>
        <rFont val="Gill Sans MT"/>
        <family val="2"/>
      </rPr>
      <t xml:space="preserve"> long and of </t>
    </r>
    <r>
      <rPr>
        <b/>
        <sz val="11"/>
        <rFont val="Gill Sans MT"/>
        <family val="2"/>
      </rPr>
      <t>4 Inch</t>
    </r>
    <r>
      <rPr>
        <sz val="11"/>
        <rFont val="Gill Sans MT"/>
        <family val="2"/>
      </rPr>
      <t xml:space="preserve"> diameter P.V.C waste delivery pipe from toilet seat to a septic tank with a necessary fittings and proper slope as per drawing and world vision engineer's guidance. </t>
    </r>
  </si>
  <si>
    <r>
      <t xml:space="preserve">Supply &amp; fix </t>
    </r>
    <r>
      <rPr>
        <b/>
        <sz val="11"/>
        <rFont val="Gill Sans MT"/>
        <family val="2"/>
      </rPr>
      <t>28 gauge</t>
    </r>
    <r>
      <rPr>
        <sz val="11"/>
        <rFont val="Gill Sans MT"/>
        <family val="2"/>
      </rPr>
      <t xml:space="preserve"> pre-painted corrugated iron sheet roofing including wooden truss such as rafters, Purlins, Joists and all necessary nailing works as per design and world vision engineer's guidance.</t>
    </r>
  </si>
  <si>
    <r>
      <t xml:space="preserve">Apply two coats of white-washing on all wall faces with </t>
    </r>
    <r>
      <rPr>
        <b/>
        <sz val="11"/>
        <rFont val="Gill Sans MT"/>
        <family val="2"/>
      </rPr>
      <t>1:275</t>
    </r>
    <r>
      <rPr>
        <sz val="11"/>
        <rFont val="Gill Sans MT"/>
        <family val="2"/>
      </rPr>
      <t xml:space="preserve"> lime/white glue ratio on all interior wall surfaces to be smoothed thoroughly before paint applied.</t>
    </r>
  </si>
  <si>
    <r>
      <t xml:space="preserve">Apply </t>
    </r>
    <r>
      <rPr>
        <b/>
        <sz val="11"/>
        <rFont val="Gill Sans MT"/>
        <family val="2"/>
      </rPr>
      <t>25mm</t>
    </r>
    <r>
      <rPr>
        <sz val="11"/>
        <rFont val="Gill Sans MT"/>
        <family val="2"/>
      </rPr>
      <t xml:space="preserve"> thick of cement/sand plastering on all interior wall faces and all exterior wall and foundation faces. Using mix ratio is </t>
    </r>
    <r>
      <rPr>
        <b/>
        <sz val="11"/>
        <rFont val="Gill Sans MT"/>
        <family val="2"/>
      </rPr>
      <t>1:4</t>
    </r>
    <r>
      <rPr>
        <sz val="11"/>
        <rFont val="Gill Sans MT"/>
        <family val="2"/>
      </rPr>
      <t xml:space="preserve"> (sand-cement) and this including Over laying </t>
    </r>
    <r>
      <rPr>
        <b/>
        <sz val="11"/>
        <rFont val="Gill Sans MT"/>
        <family val="2"/>
      </rPr>
      <t>2cm</t>
    </r>
    <r>
      <rPr>
        <sz val="11"/>
        <rFont val="Gill Sans MT"/>
        <family val="2"/>
      </rPr>
      <t xml:space="preserve"> cement/ sieved sand mortar of 1:3 mixture and cement screed with smooth metal trowel for floor finish.</t>
    </r>
  </si>
  <si>
    <r>
      <t xml:space="preserve">Transport and Lay a ceramic tiles using </t>
    </r>
    <r>
      <rPr>
        <b/>
        <sz val="11"/>
        <rFont val="Gill Sans MT"/>
        <family val="2"/>
      </rPr>
      <t>1:2</t>
    </r>
    <r>
      <rPr>
        <sz val="11"/>
        <rFont val="Gill Sans MT"/>
        <family val="2"/>
      </rPr>
      <t xml:space="preserve"> mix ratio to the latrine floor and entrance space . The cost should include fixing work, required materials and transportation cost of tiles from world vision hargiesa office to the site. The cost should exclude the cost of purchasing tiles.</t>
    </r>
  </si>
  <si>
    <r>
      <t xml:space="preserve">Supply and fix </t>
    </r>
    <r>
      <rPr>
        <b/>
        <sz val="11"/>
        <rFont val="Gill Sans MT"/>
        <family val="2"/>
      </rPr>
      <t>2 cubic meter</t>
    </r>
    <r>
      <rPr>
        <sz val="11"/>
        <rFont val="Gill Sans MT"/>
        <family val="2"/>
      </rPr>
      <t xml:space="preserve"> of  PVC tank (Gamuur) having inlet, outlet and Washout pipes as well as water overflow with WV logo and project information as per the Engineers approval.</t>
    </r>
  </si>
  <si>
    <t>BoQ of  Water extension and Roof water harvesting  at Riyoxidho Health Facility.</t>
  </si>
  <si>
    <t xml:space="preserve">                           WORLD VISION SOMALILAND</t>
  </si>
  <si>
    <r>
      <t xml:space="preserve">Construct </t>
    </r>
    <r>
      <rPr>
        <b/>
        <sz val="11"/>
        <rFont val="Gill Sans MT"/>
        <family val="2"/>
      </rPr>
      <t>4 inches</t>
    </r>
    <r>
      <rPr>
        <sz val="11"/>
        <rFont val="Gill Sans MT"/>
        <family val="2"/>
      </rPr>
      <t xml:space="preserve"> MS pipe (made in UAE) support with </t>
    </r>
    <r>
      <rPr>
        <b/>
        <sz val="11"/>
        <rFont val="Gill Sans MT"/>
        <family val="2"/>
      </rPr>
      <t xml:space="preserve">1.5m </t>
    </r>
    <r>
      <rPr>
        <sz val="11"/>
        <rFont val="Gill Sans MT"/>
        <family val="2"/>
      </rPr>
      <t xml:space="preserve">high to elevate PVC tank welded with tall sheet of </t>
    </r>
    <r>
      <rPr>
        <b/>
        <sz val="11"/>
        <rFont val="Gill Sans MT"/>
        <family val="2"/>
      </rPr>
      <t>1.5 mm</t>
    </r>
    <r>
      <rPr>
        <sz val="11"/>
        <rFont val="Gill Sans MT"/>
        <family val="2"/>
      </rPr>
      <t xml:space="preserve"> thick on the basement. The shade of iron sheet should be constructed on top of the PVC tank as per drawing and WVI Engineer guidance. The Cost should include </t>
    </r>
    <r>
      <rPr>
        <b/>
        <sz val="11"/>
        <rFont val="Gill Sans MT"/>
        <family val="2"/>
      </rPr>
      <t>0.2x0.2m</t>
    </r>
    <r>
      <rPr>
        <sz val="11"/>
        <rFont val="Gill Sans MT"/>
        <family val="2"/>
      </rPr>
      <t xml:space="preserve"> and </t>
    </r>
    <r>
      <rPr>
        <b/>
        <sz val="11"/>
        <rFont val="Gill Sans MT"/>
        <family val="2"/>
      </rPr>
      <t>0.5m</t>
    </r>
    <r>
      <rPr>
        <sz val="11"/>
        <rFont val="Gill Sans MT"/>
        <family val="2"/>
      </rPr>
      <t xml:space="preserve"> deep of concrete footings.</t>
    </r>
  </si>
  <si>
    <t>Grand Total cost.</t>
  </si>
  <si>
    <r>
      <t xml:space="preserve">Supply and Fix </t>
    </r>
    <r>
      <rPr>
        <b/>
        <sz val="11"/>
        <rFont val="Gill Sans MT"/>
        <family val="2"/>
      </rPr>
      <t>15cm</t>
    </r>
    <r>
      <rPr>
        <sz val="11"/>
        <rFont val="Gill Sans MT"/>
        <family val="2"/>
      </rPr>
      <t xml:space="preserve"> thick of facia board around the roof of the latrine with appropriate paiting as guided by the world vision engineer.</t>
    </r>
  </si>
  <si>
    <r>
      <t xml:space="preserve">Provide and install of steel door with a permanent vent to fit structural opening size </t>
    </r>
    <r>
      <rPr>
        <b/>
        <sz val="11"/>
        <rFont val="Gill Sans MT"/>
        <family val="2"/>
      </rPr>
      <t>800mm x 2200mm</t>
    </r>
    <r>
      <rPr>
        <sz val="11"/>
        <rFont val="Gill Sans MT"/>
        <family val="2"/>
      </rPr>
      <t xml:space="preserve"> high: comprising of frames, openable solid sash: including all iron mongery and hardware: fixed to concrete or brickwork: complete with all required painting and decoration.</t>
    </r>
  </si>
  <si>
    <r>
      <t xml:space="preserve">Excavation, backfilling and compacting of pipeline trenches with a dimensions of   </t>
    </r>
    <r>
      <rPr>
        <b/>
        <sz val="11"/>
        <rFont val="Gill Sans MT"/>
        <family val="2"/>
      </rPr>
      <t>60cm depth</t>
    </r>
    <r>
      <rPr>
        <sz val="11"/>
        <rFont val="Gill Sans MT"/>
        <family val="2"/>
      </rPr>
      <t xml:space="preserve">, </t>
    </r>
    <r>
      <rPr>
        <b/>
        <sz val="11"/>
        <rFont val="Gill Sans MT"/>
        <family val="2"/>
      </rPr>
      <t>40cm</t>
    </r>
    <r>
      <rPr>
        <sz val="11"/>
        <rFont val="Gill Sans MT"/>
        <family val="2"/>
      </rPr>
      <t xml:space="preserve"> width and a total lengh of </t>
    </r>
    <r>
      <rPr>
        <b/>
        <sz val="11"/>
        <rFont val="Gill Sans MT"/>
        <family val="2"/>
      </rPr>
      <t>275m</t>
    </r>
    <r>
      <rPr>
        <sz val="11"/>
        <rFont val="Gill Sans MT"/>
        <family val="2"/>
      </rPr>
      <t xml:space="preserve"> from the main pipe going to the elevated tank at earth dam to school's elevated tank</t>
    </r>
    <r>
      <rPr>
        <b/>
        <sz val="11"/>
        <rFont val="Gill Sans MT"/>
        <family val="2"/>
      </rPr>
      <t>.</t>
    </r>
  </si>
  <si>
    <r>
      <t xml:space="preserve">Supply and install </t>
    </r>
    <r>
      <rPr>
        <b/>
        <sz val="11"/>
        <color theme="1"/>
        <rFont val="Gill Sans MT"/>
        <family val="2"/>
      </rPr>
      <t>2</t>
    </r>
    <r>
      <rPr>
        <sz val="11"/>
        <color theme="1"/>
        <rFont val="Gill Sans MT"/>
        <family val="2"/>
      </rPr>
      <t xml:space="preserve"> </t>
    </r>
    <r>
      <rPr>
        <b/>
        <sz val="11"/>
        <color theme="1"/>
        <rFont val="Gill Sans MT"/>
        <family val="2"/>
      </rPr>
      <t>inch HDPE PN8</t>
    </r>
    <r>
      <rPr>
        <sz val="11"/>
        <color theme="1"/>
        <rFont val="Gill Sans MT"/>
        <family val="2"/>
      </rPr>
      <t xml:space="preserve"> plastic pipeline from main pipeline from the main pipeline going to elevated tank at earth dam to school elevated tank. </t>
    </r>
  </si>
  <si>
    <t xml:space="preserve">Supply and install 2 inch HDPE Pn8 plastic pipeline from school pipeline to MCH elevated tank. </t>
  </si>
  <si>
    <t>Supply and fix 1-inch HDPE Pn8 pipe with its fittings from the main water system with a distance of 15m long from the tank to the latrines blocks. Cost should include excavation pipeline trenches (50cm deep and 40cm wide),back filling, tapes , fittings any other necessary works and materials such us plumping works, fixing pipes through walls and other related works.</t>
  </si>
  <si>
    <r>
      <t xml:space="preserve">Provide and fix 30m </t>
    </r>
    <r>
      <rPr>
        <b/>
        <sz val="11"/>
        <rFont val="Gill Sans MT"/>
        <family val="2"/>
      </rPr>
      <t>uPVC White Ogee</t>
    </r>
    <r>
      <rPr>
        <sz val="11"/>
        <rFont val="Gill Sans MT"/>
        <family val="2"/>
      </rPr>
      <t xml:space="preserve"> rain gutter pipe from the roof of a main building to plastic tank, this should tightly fixed as per engineers approval. The cost should include watering system testing and setting proper slope from gutter to the tank.</t>
    </r>
  </si>
  <si>
    <r>
      <t xml:space="preserve">Supply and fix using </t>
    </r>
    <r>
      <rPr>
        <b/>
        <sz val="11"/>
        <rFont val="Gill Sans MT"/>
        <family val="2"/>
      </rPr>
      <t>1-inch</t>
    </r>
    <r>
      <rPr>
        <sz val="11"/>
        <rFont val="Gill Sans MT"/>
        <family val="2"/>
      </rPr>
      <t xml:space="preserve"> HDPE PN8 pipe with its fittings from the school's main water storage to latrines blocks for a distance of </t>
    </r>
    <r>
      <rPr>
        <b/>
        <sz val="11"/>
        <rFont val="Gill Sans MT"/>
        <family val="2"/>
      </rPr>
      <t>30m</t>
    </r>
    <r>
      <rPr>
        <sz val="11"/>
        <rFont val="Gill Sans MT"/>
        <family val="2"/>
      </rPr>
      <t>. Cost should include excavation pipeline trenches (50cm deep and  40cm wide),back filling, tapes, fittings any other necessary works and materials such us plumping works, fixing pipes through walls and other related works.</t>
    </r>
  </si>
  <si>
    <t>Excavation, backfilling and compacting of pipeline trenches with a dimensions depth of 60cm and 40cm width from main water connection pipeline near elevated tank to MCH's elevated tank for a of distance of 94m</t>
  </si>
  <si>
    <r>
      <t xml:space="preserve">Provide and fix </t>
    </r>
    <r>
      <rPr>
        <b/>
        <sz val="11"/>
        <rFont val="Gill Sans MT"/>
        <family val="2"/>
      </rPr>
      <t>45m uPVC White Ogee</t>
    </r>
    <r>
      <rPr>
        <sz val="11"/>
        <rFont val="Gill Sans MT"/>
        <family val="2"/>
      </rPr>
      <t xml:space="preserve"> rain gutter pipe from the roof of a main building to plastic tank, this should tightly fixed as per engineers approval. The cost should include watering system testing and setting proper slope from gutter to the tank.</t>
    </r>
  </si>
  <si>
    <t>World Vision International.</t>
  </si>
  <si>
    <t>BoQ for Rehabilitation Shallow well at Odwayne MCH in Odwayne district.</t>
  </si>
  <si>
    <t>N0.</t>
  </si>
  <si>
    <t xml:space="preserve">Unit cost ($) </t>
  </si>
  <si>
    <t>Total Cost         ($)</t>
  </si>
  <si>
    <t>Excavation and earth work</t>
  </si>
  <si>
    <t xml:space="preserve">Excavation and remove soil from the well a depth of 14800mm with a 2500mm Diameter to reach the water table and the original depth of the well. </t>
  </si>
  <si>
    <t>Concrete lining (2 pc Casting of perforated/Solid reinforced concrete rings 2000m diameter, 600mm deep with 100mm thickness. Use Reinforcement bars of Y10mm mesh at 200mm c/c spacing. the two upper rings should connected and casted onetime with the slab cover.</t>
  </si>
  <si>
    <t>Supply and prepare a dewatering pump as well as diesel and oil for excess water removal from well during operation.</t>
  </si>
  <si>
    <t xml:space="preserve">Construct 200mm thick cover slab with connected to the upper ring (2200mm diameter,200m thickness) 1:2:4 with 12mm bars @15cm c/c spacing. </t>
  </si>
  <si>
    <t>Supply and fix 600mm x 600mm metal cover made of 1mm thick flat metal sheet fixed on the opening of top slab of concrete apron with lock holes smoothly clocked and lock with its keys.</t>
  </si>
  <si>
    <t>Construct apron wall around the well with the dimension of 500mm width, 1500mm depth (3200mm diameter,500m thickness) 1:2:4 with 12mm bars @15cm c/c spacing. This includes excavation of apron wall for a depth of 1.2m.</t>
  </si>
  <si>
    <t>Refix, repair and install the ladder of the well after removal of backfilled sand and paint with anti rust paint as Guided by the world vision engineer.</t>
  </si>
  <si>
    <t>Collect and transport gabions from world vision Hargeisa Office then Install and fix 10pcs of gabion with dimension of 2000x1000x1000mm along the lower side of well and pipe, it should excavated and then 0.5m depth to enforce its resistance of floods.</t>
  </si>
  <si>
    <t>Sub total (Excavation and Earth works).</t>
  </si>
  <si>
    <t>Supply and install 50mm High pressure Pvc  riser pipe to submersible pump this includes the cost of fittings.</t>
  </si>
  <si>
    <t>Supply and fix 6mm thick blue original submersible water pump cable and install from the shallow well to the connect working non-damaged part of cable, for a distance of 30m.</t>
  </si>
  <si>
    <t>Supply and install cable splicing joint kit.</t>
  </si>
  <si>
    <t>Set</t>
  </si>
  <si>
    <t xml:space="preserve">Sub total </t>
  </si>
  <si>
    <t>Grand Total for shallow well Rehabilitation.</t>
  </si>
  <si>
    <r>
      <t>m</t>
    </r>
    <r>
      <rPr>
        <vertAlign val="superscript"/>
        <sz val="12"/>
        <rFont val="Lato"/>
        <family val="2"/>
      </rPr>
      <t>3</t>
    </r>
  </si>
  <si>
    <r>
      <t>Flow control:</t>
    </r>
    <r>
      <rPr>
        <sz val="12"/>
        <rFont val="Lato"/>
        <family val="2"/>
      </rPr>
      <t xml:space="preserve"> supply and install original egland Pegler (50mm) 2inch none return valve on top of inlet pipe of the tank to control the flow.</t>
    </r>
  </si>
  <si>
    <r>
      <t xml:space="preserve">Provision, installation and testing of 1 PC of Grundfos </t>
    </r>
    <r>
      <rPr>
        <b/>
        <sz val="12"/>
        <rFont val="Lato"/>
        <family val="2"/>
      </rPr>
      <t xml:space="preserve">SQF 1.2-3 </t>
    </r>
    <r>
      <rPr>
        <sz val="12"/>
        <rFont val="Lato"/>
        <family val="2"/>
      </rPr>
      <t xml:space="preserve">Submersible solar pump power rating  with </t>
    </r>
    <r>
      <rPr>
        <b/>
        <sz val="12"/>
        <rFont val="Lato"/>
        <family val="2"/>
      </rPr>
      <t xml:space="preserve">Flow: 1.3 m³/h
Total head: 40.2 m, </t>
    </r>
    <r>
      <rPr>
        <sz val="12"/>
        <rFont val="Lato"/>
        <family val="2"/>
      </rPr>
      <t>also with a</t>
    </r>
    <r>
      <rPr>
        <b/>
        <sz val="12"/>
        <rFont val="Lato"/>
        <family val="2"/>
      </rPr>
      <t xml:space="preserve"> </t>
    </r>
    <r>
      <rPr>
        <sz val="12"/>
        <rFont val="Lato"/>
        <family val="2"/>
      </rPr>
      <t>Sensor and pump accessories.</t>
    </r>
  </si>
  <si>
    <t>Odwayne shallow well rehabilitation for health facility</t>
  </si>
  <si>
    <t>Summary of  Construction Gender segregated latrines, construction with water harvesting Systems at Riyo xidho and Odwayne shallow well Rehabilitation for health facility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</si>
</sst>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quot;$&quot;#,##0.00"/>
    <numFmt numFmtId="165" formatCode="_-[$$-C09]* #,##0.00_-;\-[$$-C09]* #,##0.00_-;_-[$$-C09]* &quot;-&quot;??_-;_-@_-"/>
    <numFmt numFmtId="166" formatCode="[$$-1009]#,##0.00;\-[$$-1009]#,##0.00"/>
    <numFmt numFmtId="167" formatCode="[$$-2809]#,##0.00"/>
    <numFmt numFmtId="168" formatCode="_-[$$-1009]* #,##0.00_-;\-[$$-1009]* #,##0.00_-;_-[$$-1009]* &quot;-&quot;??_-;_-@_-"/>
    <numFmt numFmtId="169" formatCode="_-[$$-409]* #,##0.0_ ;_-[$$-409]* \-#,##0.0\ ;_-[$$-409]* &quot;-&quot;?_ ;_-@_ "/>
    <numFmt numFmtId="170" formatCode="_-[$$-409]* #,##0.00_ ;_-[$$-409]* \-#,##0.00\ ;_-[$$-409]* &quot;-&quot;??_ ;_-@_ "/>
    <numFmt numFmtId="171" formatCode="0.0"/>
  </numFmts>
  <fonts count="36">
    <font>
      <sz val="11"/>
      <color theme="1"/>
      <name val="Calibri"/>
      <family val="2"/>
      <charset val="1"/>
      <scheme val="minor"/>
    </font>
    <font>
      <sz val="11"/>
      <color theme="1"/>
      <name val="Calibri"/>
      <family val="2"/>
      <charset val="1"/>
      <scheme val="minor"/>
    </font>
    <font>
      <sz val="10"/>
      <name val="Arial"/>
      <family val="2"/>
    </font>
    <font>
      <b/>
      <sz val="12"/>
      <color theme="1"/>
      <name val="Gill Sans MT"/>
      <family val="2"/>
    </font>
    <font>
      <sz val="11"/>
      <color theme="1"/>
      <name val="Gill Sans MT"/>
      <family val="2"/>
    </font>
    <font>
      <b/>
      <sz val="10"/>
      <name val="Gill Sans MT"/>
      <family val="2"/>
    </font>
    <font>
      <b/>
      <sz val="10"/>
      <color theme="1"/>
      <name val="Gill Sans MT"/>
      <family val="2"/>
    </font>
    <font>
      <b/>
      <sz val="12"/>
      <name val="Gill Sans MT"/>
      <family val="2"/>
    </font>
    <font>
      <b/>
      <sz val="11"/>
      <color theme="1"/>
      <name val="Gill Sans MT"/>
      <family val="2"/>
    </font>
    <font>
      <sz val="10"/>
      <name val="Gill Sans MT"/>
      <family val="2"/>
    </font>
    <font>
      <sz val="11"/>
      <name val="Gill Sans MT"/>
      <family val="2"/>
    </font>
    <font>
      <vertAlign val="superscript"/>
      <sz val="11"/>
      <name val="Gill Sans MT"/>
      <family val="2"/>
    </font>
    <font>
      <b/>
      <sz val="11"/>
      <name val="Gill Sans MT"/>
      <family val="2"/>
    </font>
    <font>
      <sz val="11"/>
      <color indexed="8"/>
      <name val="Gill Sans MT"/>
      <family val="2"/>
    </font>
    <font>
      <sz val="12"/>
      <name val="Gill Sans MT"/>
      <family val="2"/>
    </font>
    <font>
      <sz val="16"/>
      <name val="Loto"/>
      <charset val="1"/>
    </font>
    <font>
      <b/>
      <sz val="12"/>
      <name val="Arial Narrow"/>
      <family val="2"/>
    </font>
    <font>
      <b/>
      <sz val="14"/>
      <color theme="1"/>
      <name val="Gill Sans MT"/>
      <family val="2"/>
    </font>
    <font>
      <sz val="8"/>
      <name val="Calibri"/>
      <family val="2"/>
      <charset val="1"/>
      <scheme val="minor"/>
    </font>
    <font>
      <sz val="12"/>
      <color theme="1"/>
      <name val="Gill Sans MT"/>
      <family val="2"/>
    </font>
    <font>
      <b/>
      <sz val="11"/>
      <name val="Lato"/>
      <family val="2"/>
    </font>
    <font>
      <b/>
      <sz val="12"/>
      <color rgb="FF000000"/>
      <name val="Gill Sans MT"/>
      <family val="2"/>
    </font>
    <font>
      <b/>
      <sz val="11"/>
      <color rgb="FF000000"/>
      <name val="Gill Sans MT"/>
      <family val="2"/>
    </font>
    <font>
      <sz val="10"/>
      <color theme="1"/>
      <name val="Gill Sans MT"/>
      <family val="2"/>
    </font>
    <font>
      <b/>
      <sz val="14"/>
      <color theme="1"/>
      <name val="Calibri"/>
      <family val="2"/>
      <scheme val="minor"/>
    </font>
    <font>
      <b/>
      <sz val="20"/>
      <color theme="1"/>
      <name val="Lato"/>
      <family val="2"/>
    </font>
    <font>
      <b/>
      <sz val="16"/>
      <name val="Lato"/>
      <family val="2"/>
    </font>
    <font>
      <b/>
      <sz val="14"/>
      <name val="Lato"/>
      <family val="2"/>
    </font>
    <font>
      <b/>
      <sz val="14"/>
      <color theme="1"/>
      <name val="Lato"/>
      <family val="2"/>
    </font>
    <font>
      <b/>
      <sz val="14"/>
      <color theme="5"/>
      <name val="Lato"/>
      <family val="2"/>
    </font>
    <font>
      <b/>
      <sz val="12"/>
      <color theme="1"/>
      <name val="Lato"/>
      <family val="2"/>
    </font>
    <font>
      <sz val="12"/>
      <color theme="1"/>
      <name val="Lato"/>
      <family val="2"/>
    </font>
    <font>
      <b/>
      <sz val="12"/>
      <color indexed="8"/>
      <name val="Lato"/>
      <family val="2"/>
    </font>
    <font>
      <sz val="12"/>
      <name val="Lato"/>
      <family val="2"/>
    </font>
    <font>
      <vertAlign val="superscript"/>
      <sz val="12"/>
      <name val="Lato"/>
      <family val="2"/>
    </font>
    <font>
      <b/>
      <sz val="12"/>
      <name val="Lato"/>
      <family val="2"/>
    </font>
  </fonts>
  <fills count="7">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rgb="FFFFFFFF"/>
        <bgColor rgb="FF000000"/>
      </patternFill>
    </fill>
    <fill>
      <patternFill patternType="solid">
        <fgColor theme="9" tint="0.59999389629810485"/>
        <bgColor indexed="64"/>
      </patternFill>
    </fill>
    <fill>
      <patternFill patternType="solid">
        <fgColor theme="4" tint="0.79998168889431442"/>
        <bgColor indexed="64"/>
      </patternFill>
    </fill>
  </fills>
  <borders count="29">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auto="1"/>
      </right>
      <top style="thin">
        <color auto="1"/>
      </top>
      <bottom style="thin">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diagonal/>
    </border>
    <border>
      <left style="thin">
        <color rgb="FF000000"/>
      </left>
      <right style="thin">
        <color rgb="FF000000"/>
      </right>
      <top/>
      <bottom style="thin">
        <color rgb="FF000000"/>
      </bottom>
      <diagonal/>
    </border>
    <border>
      <left/>
      <right/>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auto="1"/>
      </right>
      <top/>
      <bottom/>
      <diagonal/>
    </border>
    <border>
      <left/>
      <right/>
      <top style="thin">
        <color auto="1"/>
      </top>
      <bottom/>
      <diagonal/>
    </border>
    <border>
      <left/>
      <right style="thin">
        <color indexed="64"/>
      </right>
      <top style="thin">
        <color auto="1"/>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6">
    <xf numFmtId="0" fontId="0" fillId="0" borderId="0"/>
    <xf numFmtId="43" fontId="1" fillId="0" borderId="0" applyFont="0" applyFill="0" applyBorder="0" applyAlignment="0" applyProtection="0"/>
    <xf numFmtId="0" fontId="2" fillId="0" borderId="0"/>
    <xf numFmtId="0" fontId="2" fillId="0" borderId="0"/>
    <xf numFmtId="43" fontId="2" fillId="0" borderId="0" applyFont="0" applyFill="0" applyBorder="0" applyAlignment="0" applyProtection="0"/>
    <xf numFmtId="0" fontId="1" fillId="0" borderId="0"/>
  </cellStyleXfs>
  <cellXfs count="189">
    <xf numFmtId="0" fontId="0" fillId="0" borderId="0" xfId="0"/>
    <xf numFmtId="0" fontId="4" fillId="0" borderId="0" xfId="0" applyFont="1"/>
    <xf numFmtId="0" fontId="4" fillId="2" borderId="2" xfId="0" applyFont="1" applyFill="1" applyBorder="1" applyAlignment="1">
      <alignment horizontal="right" vertical="center"/>
    </xf>
    <xf numFmtId="0" fontId="7" fillId="2" borderId="2" xfId="0" applyFont="1" applyFill="1" applyBorder="1" applyAlignment="1">
      <alignment horizontal="center" wrapText="1"/>
    </xf>
    <xf numFmtId="0" fontId="4" fillId="2" borderId="2" xfId="0" applyFont="1" applyFill="1" applyBorder="1" applyAlignment="1">
      <alignment horizontal="center" vertical="center"/>
    </xf>
    <xf numFmtId="43" fontId="4" fillId="2" borderId="2" xfId="1" applyFont="1" applyFill="1" applyBorder="1" applyAlignment="1">
      <alignment horizontal="center" vertical="center"/>
    </xf>
    <xf numFmtId="0" fontId="10" fillId="0" borderId="2" xfId="0" applyFont="1" applyBorder="1" applyAlignment="1">
      <alignment horizontal="center" vertical="center"/>
    </xf>
    <xf numFmtId="43" fontId="10" fillId="0" borderId="2" xfId="1" applyFont="1" applyFill="1" applyBorder="1" applyAlignment="1">
      <alignment horizontal="center" vertical="center"/>
    </xf>
    <xf numFmtId="43" fontId="4" fillId="0" borderId="2" xfId="1" applyFont="1" applyFill="1" applyBorder="1" applyAlignment="1">
      <alignment horizontal="center" vertical="center"/>
    </xf>
    <xf numFmtId="0" fontId="10" fillId="3" borderId="2" xfId="2" applyFont="1" applyFill="1" applyBorder="1" applyAlignment="1">
      <alignment horizontal="left" vertical="center" wrapText="1"/>
    </xf>
    <xf numFmtId="0" fontId="10" fillId="3" borderId="2" xfId="0" applyFont="1" applyFill="1" applyBorder="1" applyAlignment="1">
      <alignment horizontal="center" vertical="center"/>
    </xf>
    <xf numFmtId="43" fontId="4" fillId="0" borderId="2" xfId="1" applyFont="1" applyBorder="1" applyAlignment="1">
      <alignment horizontal="center" vertical="center"/>
    </xf>
    <xf numFmtId="43" fontId="4" fillId="0" borderId="2" xfId="1" applyFont="1" applyBorder="1" applyAlignment="1">
      <alignment horizontal="center" vertical="center" wrapText="1"/>
    </xf>
    <xf numFmtId="43" fontId="4" fillId="3" borderId="2" xfId="1" applyFont="1" applyFill="1" applyBorder="1" applyAlignment="1">
      <alignment horizontal="center" vertical="center"/>
    </xf>
    <xf numFmtId="0" fontId="10" fillId="0" borderId="2" xfId="0" applyFont="1" applyBorder="1" applyAlignment="1">
      <alignment horizontal="left" vertical="center" wrapText="1"/>
    </xf>
    <xf numFmtId="43" fontId="4" fillId="3" borderId="2" xfId="1" applyFont="1" applyFill="1" applyBorder="1" applyAlignment="1">
      <alignment horizontal="center" vertical="center" wrapText="1"/>
    </xf>
    <xf numFmtId="43" fontId="10" fillId="3" borderId="2" xfId="1" applyFont="1" applyFill="1" applyBorder="1" applyAlignment="1">
      <alignment horizontal="center" vertical="center" wrapText="1"/>
    </xf>
    <xf numFmtId="0" fontId="10" fillId="0" borderId="0" xfId="0" applyFont="1"/>
    <xf numFmtId="0" fontId="10" fillId="0" borderId="1" xfId="0" applyFont="1" applyBorder="1" applyAlignment="1">
      <alignment horizontal="left" vertical="top" wrapText="1"/>
    </xf>
    <xf numFmtId="0" fontId="4" fillId="0" borderId="2" xfId="0" applyFont="1" applyBorder="1" applyAlignment="1">
      <alignment horizontal="left" vertical="center" wrapText="1"/>
    </xf>
    <xf numFmtId="0" fontId="10" fillId="2" borderId="2" xfId="0" applyFont="1" applyFill="1" applyBorder="1" applyAlignment="1">
      <alignment horizontal="center" vertical="center"/>
    </xf>
    <xf numFmtId="0" fontId="13" fillId="3" borderId="2" xfId="2" applyFont="1" applyFill="1" applyBorder="1" applyAlignment="1">
      <alignment horizontal="left" vertical="center" wrapText="1"/>
    </xf>
    <xf numFmtId="0" fontId="10" fillId="0" borderId="2" xfId="0" applyFont="1" applyBorder="1" applyAlignment="1">
      <alignment horizontal="center" vertical="center" wrapText="1"/>
    </xf>
    <xf numFmtId="0" fontId="4" fillId="0" borderId="2" xfId="0" applyFont="1" applyBorder="1" applyAlignment="1">
      <alignment horizontal="center" vertical="center" wrapText="1"/>
    </xf>
    <xf numFmtId="0" fontId="13" fillId="3" borderId="2" xfId="2" applyFont="1" applyFill="1" applyBorder="1" applyAlignment="1">
      <alignment vertical="center" wrapText="1"/>
    </xf>
    <xf numFmtId="0" fontId="4" fillId="0" borderId="0" xfId="0" applyFont="1" applyAlignment="1">
      <alignment horizontal="center" vertical="center"/>
    </xf>
    <xf numFmtId="43" fontId="10" fillId="3" borderId="2" xfId="1" applyFont="1" applyFill="1" applyBorder="1" applyAlignment="1">
      <alignment horizontal="center" vertical="center"/>
    </xf>
    <xf numFmtId="0" fontId="2" fillId="0" borderId="0" xfId="3"/>
    <xf numFmtId="0" fontId="15" fillId="0" borderId="0" xfId="3" applyFont="1"/>
    <xf numFmtId="0" fontId="16" fillId="0" borderId="0" xfId="3" applyFont="1" applyAlignment="1">
      <alignment horizontal="center" vertical="top" wrapText="1"/>
    </xf>
    <xf numFmtId="0" fontId="16" fillId="0" borderId="0" xfId="3" applyFont="1" applyAlignment="1">
      <alignment vertical="top" wrapText="1"/>
    </xf>
    <xf numFmtId="0" fontId="16" fillId="0" borderId="0" xfId="3" applyFont="1" applyAlignment="1">
      <alignment horizontal="center" wrapText="1"/>
    </xf>
    <xf numFmtId="0" fontId="10" fillId="3" borderId="2" xfId="0" applyFont="1" applyFill="1" applyBorder="1" applyAlignment="1">
      <alignment horizontal="left" vertical="center" wrapText="1"/>
    </xf>
    <xf numFmtId="0" fontId="10" fillId="3" borderId="2" xfId="0" applyFont="1" applyFill="1" applyBorder="1" applyAlignment="1">
      <alignment horizontal="center" vertical="center" wrapText="1"/>
    </xf>
    <xf numFmtId="0" fontId="10" fillId="4" borderId="6" xfId="0" applyFont="1" applyFill="1" applyBorder="1" applyAlignment="1">
      <alignment vertical="top" wrapText="1"/>
    </xf>
    <xf numFmtId="0" fontId="4" fillId="2" borderId="2" xfId="0" applyFont="1" applyFill="1" applyBorder="1" applyAlignment="1">
      <alignment horizontal="left" vertical="center" wrapText="1"/>
    </xf>
    <xf numFmtId="43" fontId="3" fillId="2" borderId="2" xfId="1" applyFont="1" applyFill="1" applyBorder="1" applyAlignment="1">
      <alignment horizontal="center" vertical="center"/>
    </xf>
    <xf numFmtId="0" fontId="10" fillId="2" borderId="3" xfId="0" applyFont="1" applyFill="1" applyBorder="1" applyAlignment="1">
      <alignment wrapText="1"/>
    </xf>
    <xf numFmtId="43" fontId="14" fillId="0" borderId="2" xfId="1" applyFont="1" applyFill="1" applyBorder="1" applyAlignment="1">
      <alignment horizontal="center" vertical="center"/>
    </xf>
    <xf numFmtId="0" fontId="8" fillId="3" borderId="2" xfId="0" applyFont="1" applyFill="1" applyBorder="1" applyAlignment="1">
      <alignment horizontal="center" vertical="center"/>
    </xf>
    <xf numFmtId="0" fontId="3" fillId="0" borderId="2" xfId="0" applyFont="1" applyBorder="1" applyAlignment="1">
      <alignment horizontal="center" vertical="center"/>
    </xf>
    <xf numFmtId="0" fontId="8" fillId="0" borderId="2" xfId="0" applyFont="1" applyBorder="1" applyAlignment="1">
      <alignment horizontal="center" vertical="center"/>
    </xf>
    <xf numFmtId="0" fontId="10" fillId="0" borderId="6" xfId="0" applyFont="1" applyBorder="1" applyAlignment="1">
      <alignment vertical="top" wrapText="1"/>
    </xf>
    <xf numFmtId="43" fontId="4" fillId="0" borderId="2" xfId="1" applyFont="1" applyFill="1" applyBorder="1" applyAlignment="1">
      <alignment horizontal="center" vertical="center" wrapText="1"/>
    </xf>
    <xf numFmtId="43" fontId="4" fillId="0" borderId="0" xfId="0" applyNumberFormat="1" applyFont="1"/>
    <xf numFmtId="0" fontId="8" fillId="5" borderId="2" xfId="0" applyFont="1" applyFill="1" applyBorder="1" applyAlignment="1">
      <alignment horizontal="center" vertical="center"/>
    </xf>
    <xf numFmtId="0" fontId="10" fillId="5" borderId="2" xfId="0" applyFont="1" applyFill="1" applyBorder="1" applyAlignment="1">
      <alignment horizontal="left" vertical="center" wrapText="1"/>
    </xf>
    <xf numFmtId="43" fontId="19" fillId="0" borderId="2" xfId="1" applyFont="1" applyFill="1" applyBorder="1" applyAlignment="1">
      <alignment horizontal="center" vertical="center" wrapText="1"/>
    </xf>
    <xf numFmtId="43" fontId="19" fillId="0" borderId="2" xfId="1" applyFont="1" applyFill="1" applyBorder="1" applyAlignment="1">
      <alignment horizontal="center" vertical="center"/>
    </xf>
    <xf numFmtId="0" fontId="4" fillId="0" borderId="0" xfId="0" applyFont="1" applyAlignment="1">
      <alignment vertical="center" wrapText="1"/>
    </xf>
    <xf numFmtId="0" fontId="4" fillId="3" borderId="0" xfId="0" applyFont="1" applyFill="1"/>
    <xf numFmtId="0" fontId="19" fillId="0" borderId="2" xfId="0" applyFont="1" applyBorder="1" applyAlignment="1">
      <alignment horizontal="center" vertical="center"/>
    </xf>
    <xf numFmtId="0" fontId="8" fillId="6" borderId="2" xfId="0" applyFont="1" applyFill="1" applyBorder="1" applyAlignment="1">
      <alignment horizontal="center" vertical="center"/>
    </xf>
    <xf numFmtId="0" fontId="9" fillId="6" borderId="2" xfId="0" applyFont="1" applyFill="1" applyBorder="1" applyAlignment="1">
      <alignment horizontal="center" vertical="center"/>
    </xf>
    <xf numFmtId="43" fontId="9" fillId="6" borderId="2" xfId="1" applyFont="1" applyFill="1" applyBorder="1" applyAlignment="1">
      <alignment horizontal="center" vertical="center"/>
    </xf>
    <xf numFmtId="43" fontId="4" fillId="6" borderId="2" xfId="1" applyFont="1" applyFill="1" applyBorder="1" applyAlignment="1">
      <alignment horizontal="center" vertical="center"/>
    </xf>
    <xf numFmtId="43" fontId="3" fillId="5" borderId="2" xfId="1" applyFont="1" applyFill="1" applyBorder="1" applyAlignment="1">
      <alignment horizontal="center" vertical="center"/>
    </xf>
    <xf numFmtId="0" fontId="4" fillId="6" borderId="2" xfId="0" applyFont="1" applyFill="1" applyBorder="1" applyAlignment="1">
      <alignment horizontal="right" vertical="center"/>
    </xf>
    <xf numFmtId="0" fontId="10" fillId="6" borderId="3" xfId="0" applyFont="1" applyFill="1" applyBorder="1" applyAlignment="1">
      <alignment wrapText="1"/>
    </xf>
    <xf numFmtId="167" fontId="3" fillId="6" borderId="3" xfId="1" applyNumberFormat="1" applyFont="1" applyFill="1" applyBorder="1" applyAlignment="1">
      <alignment horizontal="right" vertical="center"/>
    </xf>
    <xf numFmtId="0" fontId="17" fillId="6" borderId="2" xfId="0" applyFont="1" applyFill="1" applyBorder="1" applyAlignment="1">
      <alignment horizontal="left" vertical="center" wrapText="1"/>
    </xf>
    <xf numFmtId="0" fontId="10" fillId="6" borderId="2" xfId="0" applyFont="1" applyFill="1" applyBorder="1" applyAlignment="1">
      <alignment horizontal="center" vertical="center" wrapText="1"/>
    </xf>
    <xf numFmtId="43" fontId="10" fillId="6" borderId="2" xfId="1" applyFont="1" applyFill="1" applyBorder="1" applyAlignment="1">
      <alignment horizontal="center" vertical="center"/>
    </xf>
    <xf numFmtId="0" fontId="3" fillId="6" borderId="2" xfId="0" applyFont="1" applyFill="1" applyBorder="1" applyAlignment="1">
      <alignment horizontal="center" vertical="center"/>
    </xf>
    <xf numFmtId="0" fontId="7" fillId="6" borderId="2" xfId="0" applyFont="1" applyFill="1" applyBorder="1" applyAlignment="1">
      <alignment vertical="center" wrapText="1"/>
    </xf>
    <xf numFmtId="0" fontId="7" fillId="6" borderId="2" xfId="0" applyFont="1" applyFill="1" applyBorder="1" applyAlignment="1">
      <alignment horizontal="center" vertical="center"/>
    </xf>
    <xf numFmtId="43" fontId="7" fillId="6" borderId="2" xfId="1" applyFont="1" applyFill="1" applyBorder="1" applyAlignment="1">
      <alignment horizontal="center" vertical="center"/>
    </xf>
    <xf numFmtId="43" fontId="3" fillId="6" borderId="2" xfId="1" applyFont="1" applyFill="1" applyBorder="1" applyAlignment="1">
      <alignment horizontal="center" vertical="center" wrapText="1"/>
    </xf>
    <xf numFmtId="43" fontId="3" fillId="6" borderId="2" xfId="1" applyFont="1" applyFill="1" applyBorder="1" applyAlignment="1">
      <alignment horizontal="center" vertical="center"/>
    </xf>
    <xf numFmtId="0" fontId="7" fillId="6" borderId="2" xfId="0" applyFont="1" applyFill="1" applyBorder="1" applyAlignment="1">
      <alignment horizontal="left" vertical="center" wrapText="1"/>
    </xf>
    <xf numFmtId="0" fontId="14" fillId="6" borderId="2" xfId="0" applyFont="1" applyFill="1" applyBorder="1" applyAlignment="1">
      <alignment horizontal="center" vertical="center"/>
    </xf>
    <xf numFmtId="43" fontId="19" fillId="6" borderId="2" xfId="1" applyFont="1" applyFill="1" applyBorder="1" applyAlignment="1">
      <alignment horizontal="center" vertical="center"/>
    </xf>
    <xf numFmtId="43" fontId="19" fillId="6" borderId="2" xfId="1" applyFont="1" applyFill="1" applyBorder="1" applyAlignment="1">
      <alignment horizontal="center" vertical="center" wrapText="1"/>
    </xf>
    <xf numFmtId="0" fontId="5" fillId="2" borderId="2" xfId="0" applyFont="1" applyFill="1" applyBorder="1" applyAlignment="1">
      <alignment horizontal="center" vertical="center" wrapText="1"/>
    </xf>
    <xf numFmtId="43" fontId="5" fillId="2" borderId="2" xfId="1" applyFont="1" applyFill="1" applyBorder="1" applyAlignment="1">
      <alignment horizontal="center" vertical="center" wrapText="1"/>
    </xf>
    <xf numFmtId="43" fontId="6" fillId="2" borderId="2" xfId="1" applyFont="1" applyFill="1" applyBorder="1" applyAlignment="1">
      <alignment horizontal="center" vertical="center" wrapText="1"/>
    </xf>
    <xf numFmtId="0" fontId="12" fillId="2" borderId="2" xfId="0" applyFont="1" applyFill="1" applyBorder="1" applyAlignment="1">
      <alignment horizontal="center" vertical="center" wrapText="1"/>
    </xf>
    <xf numFmtId="0" fontId="13" fillId="2" borderId="2" xfId="2" applyFont="1" applyFill="1" applyBorder="1" applyAlignment="1">
      <alignment vertical="center" wrapText="1"/>
    </xf>
    <xf numFmtId="166" fontId="3" fillId="2" borderId="2" xfId="0" applyNumberFormat="1" applyFont="1" applyFill="1" applyBorder="1" applyAlignment="1">
      <alignment vertical="center"/>
    </xf>
    <xf numFmtId="0" fontId="7" fillId="6" borderId="2" xfId="0" applyFont="1" applyFill="1" applyBorder="1" applyAlignment="1">
      <alignment horizontal="left" wrapText="1"/>
    </xf>
    <xf numFmtId="0" fontId="10" fillId="3" borderId="2" xfId="5" applyFont="1" applyFill="1" applyBorder="1" applyAlignment="1">
      <alignment horizontal="left" wrapText="1"/>
    </xf>
    <xf numFmtId="0" fontId="4" fillId="0" borderId="2" xfId="0" applyFont="1" applyBorder="1" applyAlignment="1">
      <alignment wrapText="1"/>
    </xf>
    <xf numFmtId="0" fontId="0" fillId="6" borderId="0" xfId="0" applyFill="1"/>
    <xf numFmtId="0" fontId="13" fillId="6" borderId="2" xfId="2" applyFont="1" applyFill="1" applyBorder="1" applyAlignment="1">
      <alignment vertical="center" wrapText="1"/>
    </xf>
    <xf numFmtId="168" fontId="8" fillId="6" borderId="2" xfId="0" applyNumberFormat="1" applyFont="1" applyFill="1" applyBorder="1" applyAlignment="1">
      <alignment horizontal="center" vertical="center"/>
    </xf>
    <xf numFmtId="168" fontId="3" fillId="2" borderId="3" xfId="1" applyNumberFormat="1" applyFont="1" applyFill="1" applyBorder="1" applyAlignment="1">
      <alignment horizontal="center" vertical="center"/>
    </xf>
    <xf numFmtId="0" fontId="26" fillId="0" borderId="0" xfId="3" applyFont="1" applyAlignment="1">
      <alignment horizontal="center" vertical="top" wrapText="1"/>
    </xf>
    <xf numFmtId="0" fontId="26" fillId="0" borderId="0" xfId="3" applyFont="1" applyAlignment="1">
      <alignment vertical="top" wrapText="1"/>
    </xf>
    <xf numFmtId="0" fontId="26" fillId="0" borderId="10" xfId="3" applyFont="1" applyBorder="1" applyAlignment="1">
      <alignment horizontal="center" wrapText="1"/>
    </xf>
    <xf numFmtId="0" fontId="27" fillId="0" borderId="2" xfId="3" applyFont="1" applyBorder="1" applyAlignment="1">
      <alignment horizontal="center" vertical="top" wrapText="1"/>
    </xf>
    <xf numFmtId="0" fontId="27" fillId="0" borderId="5" xfId="3" applyFont="1" applyBorder="1" applyAlignment="1">
      <alignment horizontal="center" vertical="top" wrapText="1"/>
    </xf>
    <xf numFmtId="0" fontId="27" fillId="0" borderId="3" xfId="3" applyFont="1" applyBorder="1" applyAlignment="1">
      <alignment horizontal="center" wrapText="1"/>
    </xf>
    <xf numFmtId="0" fontId="27" fillId="0" borderId="5" xfId="3" applyFont="1" applyBorder="1" applyAlignment="1">
      <alignment horizontal="left" vertical="top" wrapText="1"/>
    </xf>
    <xf numFmtId="165" fontId="27" fillId="0" borderId="2" xfId="3" applyNumberFormat="1" applyFont="1" applyBorder="1" applyAlignment="1">
      <alignment horizontal="center" wrapText="1"/>
    </xf>
    <xf numFmtId="0" fontId="27" fillId="0" borderId="7" xfId="3" applyFont="1" applyBorder="1" applyAlignment="1">
      <alignment horizontal="center" vertical="center" wrapText="1"/>
    </xf>
    <xf numFmtId="2" fontId="28" fillId="0" borderId="13" xfId="0" applyNumberFormat="1" applyFont="1" applyBorder="1" applyAlignment="1">
      <alignment horizontal="left" vertical="top" wrapText="1"/>
    </xf>
    <xf numFmtId="165" fontId="27" fillId="0" borderId="12" xfId="3" applyNumberFormat="1" applyFont="1" applyBorder="1" applyAlignment="1">
      <alignment horizontal="center" wrapText="1"/>
    </xf>
    <xf numFmtId="165" fontId="29" fillId="0" borderId="10" xfId="3" applyNumberFormat="1" applyFont="1" applyBorder="1" applyAlignment="1">
      <alignment horizontal="center" vertical="center" wrapText="1"/>
    </xf>
    <xf numFmtId="0" fontId="8" fillId="3" borderId="3" xfId="0" applyFont="1" applyFill="1" applyBorder="1" applyAlignment="1">
      <alignment horizontal="center" vertical="center"/>
    </xf>
    <xf numFmtId="0" fontId="10" fillId="3" borderId="3" xfId="5" applyFont="1" applyFill="1" applyBorder="1" applyAlignment="1">
      <alignment horizontal="left" wrapText="1"/>
    </xf>
    <xf numFmtId="0" fontId="19" fillId="0" borderId="3" xfId="0" applyFont="1" applyBorder="1" applyAlignment="1">
      <alignment horizontal="center" vertical="center"/>
    </xf>
    <xf numFmtId="43" fontId="10" fillId="3" borderId="3" xfId="1" applyFont="1" applyFill="1" applyBorder="1" applyAlignment="1">
      <alignment horizontal="center" vertical="center"/>
    </xf>
    <xf numFmtId="0" fontId="10" fillId="3" borderId="3" xfId="0" applyFont="1" applyFill="1" applyBorder="1" applyAlignment="1">
      <alignment horizontal="center" vertical="center" wrapText="1"/>
    </xf>
    <xf numFmtId="43" fontId="4" fillId="3" borderId="3" xfId="1" applyFont="1" applyFill="1" applyBorder="1" applyAlignment="1">
      <alignment horizontal="center" vertical="center"/>
    </xf>
    <xf numFmtId="0" fontId="27" fillId="0" borderId="7" xfId="3" applyFont="1" applyBorder="1" applyAlignment="1">
      <alignment horizontal="center" vertical="top" wrapText="1"/>
    </xf>
    <xf numFmtId="170" fontId="0" fillId="0" borderId="0" xfId="0" applyNumberFormat="1"/>
    <xf numFmtId="0" fontId="30" fillId="6" borderId="2" xfId="0" applyFont="1" applyFill="1" applyBorder="1" applyAlignment="1">
      <alignment horizontal="center" vertical="center" wrapText="1"/>
    </xf>
    <xf numFmtId="0" fontId="31" fillId="2" borderId="2" xfId="0" applyFont="1" applyFill="1" applyBorder="1" applyAlignment="1">
      <alignment horizontal="center" vertical="top" wrapText="1"/>
    </xf>
    <xf numFmtId="0" fontId="31" fillId="3" borderId="2" xfId="0" applyFont="1" applyFill="1" applyBorder="1" applyAlignment="1">
      <alignment horizontal="center" vertical="center" wrapText="1"/>
    </xf>
    <xf numFmtId="0" fontId="33" fillId="0" borderId="2" xfId="0" applyFont="1" applyBorder="1" applyAlignment="1">
      <alignment horizontal="left" vertical="center" wrapText="1"/>
    </xf>
    <xf numFmtId="0" fontId="33" fillId="3" borderId="2" xfId="0" applyFont="1" applyFill="1" applyBorder="1" applyAlignment="1">
      <alignment horizontal="center" vertical="center"/>
    </xf>
    <xf numFmtId="1" fontId="31" fillId="0" borderId="2" xfId="0" applyNumberFormat="1" applyFont="1" applyBorder="1" applyAlignment="1">
      <alignment horizontal="center" vertical="center" wrapText="1"/>
    </xf>
    <xf numFmtId="169" fontId="31" fillId="0" borderId="2" xfId="0" applyNumberFormat="1" applyFont="1" applyBorder="1" applyAlignment="1">
      <alignment horizontal="center" vertical="center" wrapText="1"/>
    </xf>
    <xf numFmtId="170" fontId="31" fillId="0" borderId="2" xfId="0" applyNumberFormat="1" applyFont="1" applyBorder="1" applyAlignment="1">
      <alignment horizontal="center" vertical="center" wrapText="1"/>
    </xf>
    <xf numFmtId="0" fontId="33" fillId="3" borderId="2" xfId="0" applyFont="1" applyFill="1" applyBorder="1" applyAlignment="1">
      <alignment horizontal="left" vertical="center" wrapText="1"/>
    </xf>
    <xf numFmtId="171" fontId="31" fillId="3" borderId="2" xfId="0" applyNumberFormat="1" applyFont="1" applyFill="1" applyBorder="1" applyAlignment="1">
      <alignment horizontal="center" vertical="center" wrapText="1"/>
    </xf>
    <xf numFmtId="0" fontId="30" fillId="2" borderId="2" xfId="0" applyFont="1" applyFill="1" applyBorder="1" applyAlignment="1">
      <alignment horizontal="center" vertical="center" wrapText="1"/>
    </xf>
    <xf numFmtId="0" fontId="35" fillId="2" borderId="2" xfId="0" applyFont="1" applyFill="1" applyBorder="1" applyAlignment="1">
      <alignment horizontal="center" vertical="center" wrapText="1"/>
    </xf>
    <xf numFmtId="0" fontId="30" fillId="2" borderId="2" xfId="0" applyFont="1" applyFill="1" applyBorder="1" applyAlignment="1">
      <alignment horizontal="center" vertical="top" wrapText="1"/>
    </xf>
    <xf numFmtId="169" fontId="30" fillId="2" borderId="2" xfId="0" applyNumberFormat="1" applyFont="1" applyFill="1" applyBorder="1" applyAlignment="1">
      <alignment horizontal="center" vertical="center" wrapText="1"/>
    </xf>
    <xf numFmtId="170" fontId="30" fillId="2" borderId="2" xfId="0" applyNumberFormat="1" applyFont="1" applyFill="1" applyBorder="1" applyAlignment="1">
      <alignment horizontal="center" vertical="center" wrapText="1"/>
    </xf>
    <xf numFmtId="0" fontId="33" fillId="3" borderId="2" xfId="0" applyFont="1" applyFill="1" applyBorder="1" applyAlignment="1">
      <alignment horizontal="justify" vertical="center" wrapText="1"/>
    </xf>
    <xf numFmtId="0" fontId="31" fillId="3" borderId="6" xfId="0" applyFont="1" applyFill="1" applyBorder="1" applyAlignment="1">
      <alignment horizontal="center" vertical="center" wrapText="1"/>
    </xf>
    <xf numFmtId="0" fontId="31" fillId="3" borderId="2" xfId="0" applyFont="1" applyFill="1" applyBorder="1" applyAlignment="1">
      <alignment horizontal="right" vertical="center" wrapText="1"/>
    </xf>
    <xf numFmtId="0" fontId="35" fillId="0" borderId="2" xfId="0" applyFont="1" applyBorder="1" applyAlignment="1">
      <alignment horizontal="justify" vertical="center" wrapText="1"/>
    </xf>
    <xf numFmtId="0" fontId="33" fillId="0" borderId="2" xfId="0" applyFont="1" applyBorder="1" applyAlignment="1">
      <alignment vertical="center" wrapText="1"/>
    </xf>
    <xf numFmtId="0" fontId="31" fillId="0" borderId="6" xfId="0" applyFont="1" applyBorder="1" applyAlignment="1">
      <alignment horizontal="center" vertical="center" wrapText="1"/>
    </xf>
    <xf numFmtId="0" fontId="33" fillId="3" borderId="2" xfId="0" applyFont="1" applyFill="1" applyBorder="1" applyAlignment="1">
      <alignment horizontal="justify" vertical="center"/>
    </xf>
    <xf numFmtId="0" fontId="33" fillId="0" borderId="2" xfId="0" applyFont="1" applyBorder="1" applyAlignment="1">
      <alignment horizontal="justify" vertical="center"/>
    </xf>
    <xf numFmtId="0" fontId="31" fillId="0" borderId="2" xfId="0" applyFont="1" applyBorder="1" applyAlignment="1">
      <alignment horizontal="right" vertical="center" wrapText="1"/>
    </xf>
    <xf numFmtId="170" fontId="30" fillId="6" borderId="2" xfId="0" applyNumberFormat="1" applyFont="1" applyFill="1" applyBorder="1" applyAlignment="1">
      <alignment horizontal="center" vertical="top"/>
    </xf>
    <xf numFmtId="0" fontId="31" fillId="0" borderId="0" xfId="0" applyFont="1"/>
    <xf numFmtId="0" fontId="12" fillId="2" borderId="4" xfId="0" applyFont="1" applyFill="1" applyBorder="1" applyAlignment="1">
      <alignment horizontal="center" vertical="center"/>
    </xf>
    <xf numFmtId="0" fontId="12" fillId="2" borderId="5" xfId="0" applyFont="1" applyFill="1" applyBorder="1" applyAlignment="1">
      <alignment horizontal="center" vertical="center"/>
    </xf>
    <xf numFmtId="0" fontId="12" fillId="2" borderId="6" xfId="0" applyFont="1" applyFill="1" applyBorder="1" applyAlignment="1">
      <alignment horizontal="center" vertical="center"/>
    </xf>
    <xf numFmtId="0" fontId="3" fillId="6" borderId="2" xfId="0" applyFont="1" applyFill="1" applyBorder="1" applyAlignment="1">
      <alignment horizontal="center" wrapText="1"/>
    </xf>
    <xf numFmtId="0" fontId="3" fillId="6" borderId="4" xfId="0" applyFont="1" applyFill="1" applyBorder="1" applyAlignment="1">
      <alignment horizontal="center"/>
    </xf>
    <xf numFmtId="0" fontId="3" fillId="6" borderId="5" xfId="0" applyFont="1" applyFill="1" applyBorder="1" applyAlignment="1">
      <alignment horizontal="center"/>
    </xf>
    <xf numFmtId="0" fontId="3" fillId="6" borderId="6" xfId="0" applyFont="1" applyFill="1" applyBorder="1" applyAlignment="1">
      <alignment horizontal="center"/>
    </xf>
    <xf numFmtId="0" fontId="12" fillId="6" borderId="4" xfId="0" applyFont="1" applyFill="1" applyBorder="1" applyAlignment="1">
      <alignment horizontal="center" vertical="center"/>
    </xf>
    <xf numFmtId="0" fontId="12" fillId="6" borderId="5" xfId="0" applyFont="1" applyFill="1" applyBorder="1" applyAlignment="1">
      <alignment horizontal="center" vertical="center"/>
    </xf>
    <xf numFmtId="0" fontId="12" fillId="6" borderId="6" xfId="0" applyFont="1" applyFill="1" applyBorder="1" applyAlignment="1">
      <alignment horizontal="center" vertical="center"/>
    </xf>
    <xf numFmtId="43" fontId="12" fillId="2" borderId="4" xfId="1" applyFont="1" applyFill="1" applyBorder="1" applyAlignment="1">
      <alignment horizontal="center" vertical="center"/>
    </xf>
    <xf numFmtId="43" fontId="12" fillId="2" borderId="5" xfId="1" applyFont="1" applyFill="1" applyBorder="1" applyAlignment="1">
      <alignment horizontal="center" vertical="center"/>
    </xf>
    <xf numFmtId="43" fontId="12" fillId="2" borderId="6" xfId="1" applyFont="1" applyFill="1" applyBorder="1" applyAlignment="1">
      <alignment horizontal="center" vertical="center"/>
    </xf>
    <xf numFmtId="0" fontId="21" fillId="5" borderId="4" xfId="0" applyFont="1" applyFill="1" applyBorder="1" applyAlignment="1">
      <alignment horizontal="center" vertical="center"/>
    </xf>
    <xf numFmtId="0" fontId="10" fillId="5" borderId="5" xfId="0" applyFont="1" applyFill="1" applyBorder="1" applyAlignment="1">
      <alignment horizontal="center" vertical="center"/>
    </xf>
    <xf numFmtId="0" fontId="10" fillId="5" borderId="6" xfId="0" applyFont="1" applyFill="1" applyBorder="1" applyAlignment="1">
      <alignment horizontal="center" vertical="center"/>
    </xf>
    <xf numFmtId="0" fontId="3" fillId="6" borderId="4" xfId="0" applyFont="1" applyFill="1" applyBorder="1" applyAlignment="1">
      <alignment horizontal="center" vertical="center"/>
    </xf>
    <xf numFmtId="0" fontId="3" fillId="6" borderId="5" xfId="0" applyFont="1" applyFill="1" applyBorder="1" applyAlignment="1">
      <alignment horizontal="center" vertical="center"/>
    </xf>
    <xf numFmtId="0" fontId="3" fillId="6" borderId="6" xfId="0" applyFont="1" applyFill="1" applyBorder="1" applyAlignment="1">
      <alignment horizontal="center" vertical="center"/>
    </xf>
    <xf numFmtId="0" fontId="24" fillId="6" borderId="14" xfId="0" applyFont="1" applyFill="1" applyBorder="1" applyAlignment="1">
      <alignment horizontal="center"/>
    </xf>
    <xf numFmtId="164" fontId="20" fillId="5" borderId="26" xfId="0" applyNumberFormat="1" applyFont="1" applyFill="1" applyBorder="1" applyAlignment="1">
      <alignment horizontal="center" vertical="center" wrapText="1"/>
    </xf>
    <xf numFmtId="164" fontId="20" fillId="5" borderId="28" xfId="0" applyNumberFormat="1" applyFont="1" applyFill="1" applyBorder="1" applyAlignment="1">
      <alignment horizontal="center" vertical="center"/>
    </xf>
    <xf numFmtId="0" fontId="20" fillId="5" borderId="24" xfId="0" applyFont="1" applyFill="1" applyBorder="1" applyAlignment="1">
      <alignment horizontal="center" vertical="center" wrapText="1"/>
    </xf>
    <xf numFmtId="0" fontId="20" fillId="5" borderId="27"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20" fillId="5" borderId="11" xfId="0" applyFont="1" applyFill="1" applyBorder="1" applyAlignment="1">
      <alignment horizontal="center" vertical="center" wrapText="1"/>
    </xf>
    <xf numFmtId="0" fontId="20" fillId="5" borderId="25" xfId="0" applyFont="1" applyFill="1" applyBorder="1" applyAlignment="1">
      <alignment horizontal="center" vertical="center"/>
    </xf>
    <xf numFmtId="0" fontId="20" fillId="5" borderId="11" xfId="0" applyFont="1" applyFill="1" applyBorder="1" applyAlignment="1">
      <alignment horizontal="center" vertical="center"/>
    </xf>
    <xf numFmtId="164" fontId="20" fillId="5" borderId="25" xfId="0" applyNumberFormat="1" applyFont="1" applyFill="1" applyBorder="1" applyAlignment="1">
      <alignment horizontal="center" vertical="center" wrapText="1"/>
    </xf>
    <xf numFmtId="164" fontId="20" fillId="5" borderId="11" xfId="0" applyNumberFormat="1" applyFont="1" applyFill="1" applyBorder="1" applyAlignment="1">
      <alignment horizontal="center" vertical="center"/>
    </xf>
    <xf numFmtId="0" fontId="20" fillId="6" borderId="22" xfId="0" applyFont="1" applyFill="1" applyBorder="1" applyAlignment="1">
      <alignment horizontal="center"/>
    </xf>
    <xf numFmtId="0" fontId="20" fillId="6" borderId="23" xfId="0" applyFont="1" applyFill="1" applyBorder="1" applyAlignment="1">
      <alignment horizontal="center"/>
    </xf>
    <xf numFmtId="0" fontId="20" fillId="6" borderId="0" xfId="0" applyFont="1" applyFill="1" applyBorder="1" applyAlignment="1">
      <alignment horizontal="center"/>
    </xf>
    <xf numFmtId="0" fontId="20" fillId="6" borderId="21" xfId="0" applyFont="1" applyFill="1" applyBorder="1" applyAlignment="1">
      <alignment horizontal="center"/>
    </xf>
    <xf numFmtId="0" fontId="20" fillId="6" borderId="4" xfId="0" applyFont="1" applyFill="1" applyBorder="1" applyAlignment="1">
      <alignment horizontal="center" vertical="center"/>
    </xf>
    <xf numFmtId="0" fontId="20" fillId="6" borderId="5" xfId="0" applyFont="1" applyFill="1" applyBorder="1" applyAlignment="1">
      <alignment horizontal="center" vertical="center"/>
    </xf>
    <xf numFmtId="0" fontId="20" fillId="6" borderId="6" xfId="0" applyFont="1" applyFill="1" applyBorder="1" applyAlignment="1">
      <alignment horizontal="center" vertical="center"/>
    </xf>
    <xf numFmtId="0" fontId="30" fillId="6" borderId="4" xfId="3" applyFont="1" applyFill="1" applyBorder="1" applyAlignment="1">
      <alignment horizontal="center" vertical="center" wrapText="1"/>
    </xf>
    <xf numFmtId="0" fontId="30" fillId="6" borderId="5" xfId="3" applyFont="1" applyFill="1" applyBorder="1" applyAlignment="1">
      <alignment horizontal="center" vertical="center" wrapText="1"/>
    </xf>
    <xf numFmtId="0" fontId="30" fillId="6" borderId="6" xfId="3" applyFont="1" applyFill="1" applyBorder="1" applyAlignment="1">
      <alignment horizontal="center" vertical="center" wrapText="1"/>
    </xf>
    <xf numFmtId="0" fontId="30" fillId="6" borderId="4" xfId="0" applyFont="1" applyFill="1" applyBorder="1" applyAlignment="1">
      <alignment horizontal="center" vertical="center" wrapText="1"/>
    </xf>
    <xf numFmtId="0" fontId="30" fillId="6" borderId="5" xfId="0" applyFont="1" applyFill="1" applyBorder="1" applyAlignment="1">
      <alignment horizontal="center" vertical="center" wrapText="1"/>
    </xf>
    <xf numFmtId="0" fontId="30" fillId="6" borderId="6" xfId="0" applyFont="1" applyFill="1" applyBorder="1" applyAlignment="1">
      <alignment horizontal="center" vertical="center" wrapText="1"/>
    </xf>
    <xf numFmtId="0" fontId="32" fillId="2" borderId="2" xfId="2" applyFont="1" applyFill="1" applyBorder="1" applyAlignment="1">
      <alignment horizontal="left" vertical="center" wrapText="1"/>
    </xf>
    <xf numFmtId="0" fontId="32" fillId="6" borderId="2" xfId="2" applyFont="1" applyFill="1" applyBorder="1" applyAlignment="1">
      <alignment horizontal="left" vertical="center" wrapText="1"/>
    </xf>
    <xf numFmtId="0" fontId="30" fillId="6" borderId="4" xfId="0" applyFont="1" applyFill="1" applyBorder="1" applyAlignment="1">
      <alignment horizontal="center" vertical="top" wrapText="1"/>
    </xf>
    <xf numFmtId="0" fontId="30" fillId="6" borderId="5" xfId="0" applyFont="1" applyFill="1" applyBorder="1" applyAlignment="1">
      <alignment horizontal="center" vertical="top" wrapText="1"/>
    </xf>
    <xf numFmtId="0" fontId="30" fillId="6" borderId="6" xfId="0" applyFont="1" applyFill="1" applyBorder="1" applyAlignment="1">
      <alignment horizontal="center" vertical="top" wrapText="1"/>
    </xf>
    <xf numFmtId="0" fontId="25" fillId="6" borderId="15" xfId="0" applyFont="1" applyFill="1" applyBorder="1" applyAlignment="1">
      <alignment horizontal="center" vertical="center" wrapText="1"/>
    </xf>
    <xf numFmtId="0" fontId="25" fillId="6" borderId="16" xfId="0" applyFont="1" applyFill="1" applyBorder="1" applyAlignment="1">
      <alignment horizontal="center" vertical="center" wrapText="1"/>
    </xf>
    <xf numFmtId="0" fontId="25" fillId="6" borderId="17"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25" fillId="6" borderId="19" xfId="0" applyFont="1" applyFill="1" applyBorder="1" applyAlignment="1">
      <alignment horizontal="center" vertical="center" wrapText="1"/>
    </xf>
    <xf numFmtId="0" fontId="25" fillId="6" borderId="20" xfId="0" applyFont="1" applyFill="1" applyBorder="1" applyAlignment="1">
      <alignment horizontal="center" vertical="center" wrapText="1"/>
    </xf>
    <xf numFmtId="0" fontId="15" fillId="0" borderId="0" xfId="3" applyFont="1" applyAlignment="1">
      <alignment horizontal="center"/>
    </xf>
    <xf numFmtId="0" fontId="29" fillId="0" borderId="8" xfId="3" applyFont="1" applyBorder="1" applyAlignment="1">
      <alignment horizontal="center" vertical="center" wrapText="1"/>
    </xf>
    <xf numFmtId="0" fontId="29" fillId="0" borderId="9" xfId="3" applyFont="1" applyBorder="1" applyAlignment="1">
      <alignment horizontal="center" vertical="center" wrapText="1"/>
    </xf>
  </cellXfs>
  <cellStyles count="6">
    <cellStyle name="Comma" xfId="1" builtinId="3"/>
    <cellStyle name="Comma 3" xfId="4" xr:uid="{00000000-0005-0000-0000-000001000000}"/>
    <cellStyle name="Normal" xfId="0" builtinId="0"/>
    <cellStyle name="Normal 2" xfId="5" xr:uid="{D990B6C4-3746-47A2-A473-E1C56E5C89E5}"/>
    <cellStyle name="Normal 3" xfId="2" xr:uid="{00000000-0005-0000-0000-000003000000}"/>
    <cellStyle name="Normal 5"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349250</xdr:colOff>
      <xdr:row>0</xdr:row>
      <xdr:rowOff>0</xdr:rowOff>
    </xdr:from>
    <xdr:to>
      <xdr:col>6</xdr:col>
      <xdr:colOff>58684</xdr:colOff>
      <xdr:row>1</xdr:row>
      <xdr:rowOff>2979</xdr:rowOff>
    </xdr:to>
    <xdr:pic>
      <xdr:nvPicPr>
        <xdr:cNvPr id="4" name="Picture 3" descr="C:\Users\AAMuse.WVSOM\Pictures\WV-Orange.png">
          <a:extLst>
            <a:ext uri="{FF2B5EF4-FFF2-40B4-BE49-F238E27FC236}">
              <a16:creationId xmlns:a16="http://schemas.microsoft.com/office/drawing/2014/main" id="{DF912DA2-AD95-4270-AD73-BA9A54A765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16800" y="0"/>
          <a:ext cx="700034" cy="250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355600</xdr:colOff>
      <xdr:row>0</xdr:row>
      <xdr:rowOff>3656</xdr:rowOff>
    </xdr:from>
    <xdr:to>
      <xdr:col>6</xdr:col>
      <xdr:colOff>25400</xdr:colOff>
      <xdr:row>0</xdr:row>
      <xdr:rowOff>250629</xdr:rowOff>
    </xdr:to>
    <xdr:pic>
      <xdr:nvPicPr>
        <xdr:cNvPr id="2" name="Picture 1" descr="C:\Users\AAMuse.WVSOM\Pictures\WV-Orange.png">
          <a:extLst>
            <a:ext uri="{FF2B5EF4-FFF2-40B4-BE49-F238E27FC236}">
              <a16:creationId xmlns:a16="http://schemas.microsoft.com/office/drawing/2014/main" id="{9A9924A4-72D0-4CC4-A5C5-74C47BDA90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83550" y="3656"/>
          <a:ext cx="755650" cy="2469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609600</xdr:colOff>
      <xdr:row>0</xdr:row>
      <xdr:rowOff>25400</xdr:rowOff>
    </xdr:from>
    <xdr:to>
      <xdr:col>5</xdr:col>
      <xdr:colOff>1162050</xdr:colOff>
      <xdr:row>1</xdr:row>
      <xdr:rowOff>114300</xdr:rowOff>
    </xdr:to>
    <xdr:pic>
      <xdr:nvPicPr>
        <xdr:cNvPr id="2" name="Picture 1">
          <a:extLst>
            <a:ext uri="{FF2B5EF4-FFF2-40B4-BE49-F238E27FC236}">
              <a16:creationId xmlns:a16="http://schemas.microsoft.com/office/drawing/2014/main" id="{3D5F3FDE-0861-465E-BECA-2293B907178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46900" y="25400"/>
          <a:ext cx="1479550" cy="2476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203201</xdr:colOff>
      <xdr:row>2</xdr:row>
      <xdr:rowOff>6350</xdr:rowOff>
    </xdr:from>
    <xdr:to>
      <xdr:col>2</xdr:col>
      <xdr:colOff>1454151</xdr:colOff>
      <xdr:row>2</xdr:row>
      <xdr:rowOff>292100</xdr:rowOff>
    </xdr:to>
    <xdr:pic>
      <xdr:nvPicPr>
        <xdr:cNvPr id="2" name="Picture 1">
          <a:extLst>
            <a:ext uri="{FF2B5EF4-FFF2-40B4-BE49-F238E27FC236}">
              <a16:creationId xmlns:a16="http://schemas.microsoft.com/office/drawing/2014/main" id="{95B159DC-127B-439D-8B8A-4B7622B447B7}"/>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499101" y="698500"/>
          <a:ext cx="1250950" cy="2857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6"/>
  <sheetViews>
    <sheetView topLeftCell="A44" workbookViewId="0">
      <selection activeCell="F45" sqref="F45:F47"/>
    </sheetView>
  </sheetViews>
  <sheetFormatPr defaultColWidth="8.81640625" defaultRowHeight="16.5"/>
  <cols>
    <col min="1" max="1" width="6.1796875" style="1" customWidth="1"/>
    <col min="2" max="2" width="67" style="1" customWidth="1"/>
    <col min="3" max="3" width="5" style="25" customWidth="1"/>
    <col min="4" max="4" width="12.81640625" style="25" customWidth="1"/>
    <col min="5" max="5" width="10.1796875" style="25" bestFit="1" customWidth="1"/>
    <col min="6" max="6" width="14.1796875" style="25" customWidth="1"/>
    <col min="7" max="16384" width="8.81640625" style="1"/>
  </cols>
  <sheetData>
    <row r="1" spans="1:6" ht="19.5" customHeight="1">
      <c r="A1" s="135" t="s">
        <v>0</v>
      </c>
      <c r="B1" s="135"/>
      <c r="C1" s="135"/>
      <c r="D1" s="135"/>
      <c r="E1" s="135"/>
      <c r="F1" s="135"/>
    </row>
    <row r="2" spans="1:6" ht="18.25">
      <c r="A2" s="136" t="s">
        <v>37</v>
      </c>
      <c r="B2" s="137"/>
      <c r="C2" s="137"/>
      <c r="D2" s="137"/>
      <c r="E2" s="137"/>
      <c r="F2" s="138"/>
    </row>
    <row r="3" spans="1:6" ht="18.25">
      <c r="A3" s="148" t="s">
        <v>1</v>
      </c>
      <c r="B3" s="149"/>
      <c r="C3" s="149"/>
      <c r="D3" s="149"/>
      <c r="E3" s="149"/>
      <c r="F3" s="150"/>
    </row>
    <row r="4" spans="1:6" ht="30.5">
      <c r="A4" s="73" t="s">
        <v>2</v>
      </c>
      <c r="B4" s="76" t="s">
        <v>3</v>
      </c>
      <c r="C4" s="73" t="s">
        <v>4</v>
      </c>
      <c r="D4" s="74" t="s">
        <v>5</v>
      </c>
      <c r="E4" s="75" t="s">
        <v>43</v>
      </c>
      <c r="F4" s="74" t="s">
        <v>44</v>
      </c>
    </row>
    <row r="5" spans="1:6" ht="16.5" customHeight="1">
      <c r="A5" s="2"/>
      <c r="B5" s="3" t="s">
        <v>6</v>
      </c>
      <c r="C5" s="4"/>
      <c r="D5" s="5"/>
      <c r="E5" s="5"/>
      <c r="F5" s="5"/>
    </row>
    <row r="6" spans="1:6" ht="18.25">
      <c r="A6" s="52" t="s">
        <v>7</v>
      </c>
      <c r="B6" s="79" t="s">
        <v>46</v>
      </c>
      <c r="C6" s="53"/>
      <c r="D6" s="54"/>
      <c r="E6" s="55"/>
      <c r="F6" s="55"/>
    </row>
    <row r="7" spans="1:6" ht="39.75" customHeight="1">
      <c r="A7" s="41">
        <v>1</v>
      </c>
      <c r="B7" s="49" t="s">
        <v>45</v>
      </c>
      <c r="C7" s="6" t="s">
        <v>8</v>
      </c>
      <c r="D7" s="7">
        <v>1</v>
      </c>
      <c r="E7" s="8"/>
      <c r="F7" s="13"/>
    </row>
    <row r="8" spans="1:6" ht="33">
      <c r="A8" s="41">
        <v>1.1000000000000001</v>
      </c>
      <c r="B8" s="9" t="s">
        <v>49</v>
      </c>
      <c r="C8" s="10" t="s">
        <v>9</v>
      </c>
      <c r="D8" s="11">
        <f>8*8</f>
        <v>64</v>
      </c>
      <c r="E8" s="12"/>
      <c r="F8" s="13"/>
    </row>
    <row r="9" spans="1:6" ht="33">
      <c r="A9" s="41">
        <v>1.2</v>
      </c>
      <c r="B9" s="14" t="s">
        <v>52</v>
      </c>
      <c r="C9" s="10" t="s">
        <v>10</v>
      </c>
      <c r="D9" s="13">
        <f>1.5*1.5*5</f>
        <v>11.25</v>
      </c>
      <c r="E9" s="12"/>
      <c r="F9" s="13"/>
    </row>
    <row r="10" spans="1:6" ht="33">
      <c r="A10" s="41">
        <v>1.3</v>
      </c>
      <c r="B10" s="19" t="s">
        <v>33</v>
      </c>
      <c r="C10" s="10" t="s">
        <v>10</v>
      </c>
      <c r="D10" s="11">
        <f>(3.6*3+1.1*3+1.3)*0.4*0.4</f>
        <v>2.4640000000000004</v>
      </c>
      <c r="E10" s="12"/>
      <c r="F10" s="13"/>
    </row>
    <row r="11" spans="1:6" ht="33">
      <c r="A11" s="41">
        <v>1.4</v>
      </c>
      <c r="B11" s="14" t="s">
        <v>55</v>
      </c>
      <c r="C11" s="10" t="s">
        <v>10</v>
      </c>
      <c r="D11" s="13">
        <f>2*(2.3+1.5)*0.4*0.8</f>
        <v>2.4320000000000004</v>
      </c>
      <c r="E11" s="12"/>
      <c r="F11" s="13"/>
    </row>
    <row r="12" spans="1:6" ht="33">
      <c r="A12" s="41">
        <v>1.5</v>
      </c>
      <c r="B12" s="14" t="s">
        <v>11</v>
      </c>
      <c r="C12" s="10" t="s">
        <v>10</v>
      </c>
      <c r="D12" s="11">
        <f>7.6*0.4*0.4</f>
        <v>1.2160000000000002</v>
      </c>
      <c r="E12" s="12"/>
      <c r="F12" s="13"/>
    </row>
    <row r="13" spans="1:6" ht="33">
      <c r="A13" s="41">
        <v>1.6</v>
      </c>
      <c r="B13" s="14" t="s">
        <v>50</v>
      </c>
      <c r="C13" s="10" t="s">
        <v>10</v>
      </c>
      <c r="D13" s="26">
        <f>15.4*0.4*0.65</f>
        <v>4.0040000000000004</v>
      </c>
      <c r="E13" s="15"/>
      <c r="F13" s="13"/>
    </row>
    <row r="14" spans="1:6" s="17" customFormat="1" ht="33">
      <c r="A14" s="41">
        <v>1.7</v>
      </c>
      <c r="B14" s="18" t="s">
        <v>54</v>
      </c>
      <c r="C14" s="10" t="s">
        <v>10</v>
      </c>
      <c r="D14" s="26">
        <f>(2*(1.2*1.1)+(2*(1.6*1.3)))*0.25</f>
        <v>1.7000000000000002</v>
      </c>
      <c r="E14" s="16"/>
      <c r="F14" s="13"/>
    </row>
    <row r="15" spans="1:6" s="17" customFormat="1" ht="49.5">
      <c r="A15" s="41">
        <v>1.8</v>
      </c>
      <c r="B15" s="14" t="s">
        <v>57</v>
      </c>
      <c r="C15" s="10" t="s">
        <v>10</v>
      </c>
      <c r="D15" s="26">
        <f>(2.3*2.3*0.2)</f>
        <v>1.0579999999999998</v>
      </c>
      <c r="E15" s="15"/>
      <c r="F15" s="13"/>
    </row>
    <row r="16" spans="1:6" ht="33">
      <c r="A16" s="41">
        <v>1.9</v>
      </c>
      <c r="B16" s="14" t="s">
        <v>58</v>
      </c>
      <c r="C16" s="10" t="s">
        <v>10</v>
      </c>
      <c r="D16" s="26">
        <f>(2*(1.2*1.1)+(2*(1.6*1.3)))*0.05</f>
        <v>0.34000000000000008</v>
      </c>
      <c r="E16" s="15"/>
      <c r="F16" s="13"/>
    </row>
    <row r="17" spans="1:8" ht="18.25">
      <c r="A17" s="20"/>
      <c r="B17" s="35"/>
      <c r="C17" s="142" t="s">
        <v>12</v>
      </c>
      <c r="D17" s="143"/>
      <c r="E17" s="144"/>
      <c r="F17" s="36">
        <f>SUM(F7:F16)</f>
        <v>0</v>
      </c>
    </row>
    <row r="18" spans="1:8" ht="18.25">
      <c r="A18" s="63" t="s">
        <v>13</v>
      </c>
      <c r="B18" s="69" t="s">
        <v>47</v>
      </c>
      <c r="C18" s="70"/>
      <c r="D18" s="71"/>
      <c r="E18" s="72"/>
      <c r="F18" s="71"/>
    </row>
    <row r="19" spans="1:8" ht="55.5" customHeight="1">
      <c r="A19" s="39">
        <v>2</v>
      </c>
      <c r="B19" s="21" t="s">
        <v>51</v>
      </c>
      <c r="C19" s="10" t="s">
        <v>9</v>
      </c>
      <c r="D19" s="26">
        <f>15.4*2.45</f>
        <v>37.730000000000004</v>
      </c>
      <c r="E19" s="15"/>
      <c r="F19" s="13"/>
    </row>
    <row r="20" spans="1:8" ht="33">
      <c r="A20" s="41">
        <v>2.1</v>
      </c>
      <c r="B20" s="14" t="s">
        <v>56</v>
      </c>
      <c r="C20" s="6" t="s">
        <v>10</v>
      </c>
      <c r="D20" s="7">
        <f>15.4*0.2*0.15</f>
        <v>0.46199999999999997</v>
      </c>
      <c r="E20" s="43"/>
      <c r="F20" s="8"/>
    </row>
    <row r="21" spans="1:8" ht="33">
      <c r="A21" s="39">
        <v>2.2000000000000002</v>
      </c>
      <c r="B21" s="14" t="s">
        <v>59</v>
      </c>
      <c r="C21" s="10" t="s">
        <v>14</v>
      </c>
      <c r="D21" s="26">
        <v>3</v>
      </c>
      <c r="E21" s="15"/>
      <c r="F21" s="13"/>
    </row>
    <row r="22" spans="1:8" ht="49.5">
      <c r="A22" s="41">
        <v>2.2999999999999998</v>
      </c>
      <c r="B22" s="14" t="s">
        <v>60</v>
      </c>
      <c r="C22" s="22" t="s">
        <v>15</v>
      </c>
      <c r="D22" s="26">
        <v>2</v>
      </c>
      <c r="E22" s="15"/>
      <c r="F22" s="13"/>
    </row>
    <row r="23" spans="1:8" ht="49.5">
      <c r="A23" s="39">
        <v>2.4</v>
      </c>
      <c r="B23" s="14" t="s">
        <v>16</v>
      </c>
      <c r="C23" s="22" t="s">
        <v>17</v>
      </c>
      <c r="D23" s="26">
        <v>2</v>
      </c>
      <c r="E23" s="15"/>
      <c r="F23" s="13"/>
    </row>
    <row r="24" spans="1:8" ht="33">
      <c r="A24" s="41">
        <v>2.5</v>
      </c>
      <c r="B24" s="14" t="s">
        <v>34</v>
      </c>
      <c r="C24" s="10" t="s">
        <v>8</v>
      </c>
      <c r="D24" s="26">
        <v>2</v>
      </c>
      <c r="E24" s="15"/>
      <c r="F24" s="13"/>
    </row>
    <row r="25" spans="1:8" ht="18.25">
      <c r="A25" s="45"/>
      <c r="B25" s="46"/>
      <c r="C25" s="145" t="s">
        <v>12</v>
      </c>
      <c r="D25" s="146"/>
      <c r="E25" s="147"/>
      <c r="F25" s="56">
        <f>SUM(F19:F24)</f>
        <v>0</v>
      </c>
    </row>
    <row r="26" spans="1:8" ht="18.25">
      <c r="A26" s="63" t="s">
        <v>18</v>
      </c>
      <c r="B26" s="64" t="s">
        <v>48</v>
      </c>
      <c r="C26" s="65"/>
      <c r="D26" s="66"/>
      <c r="E26" s="67"/>
      <c r="F26" s="68"/>
    </row>
    <row r="27" spans="1:8" ht="48" customHeight="1">
      <c r="A27" s="40">
        <v>3</v>
      </c>
      <c r="B27" s="14" t="s">
        <v>61</v>
      </c>
      <c r="C27" s="10" t="s">
        <v>9</v>
      </c>
      <c r="D27" s="38">
        <f>(3.8*2.1)</f>
        <v>7.9799999999999995</v>
      </c>
      <c r="E27" s="47"/>
      <c r="F27" s="48"/>
    </row>
    <row r="28" spans="1:8" ht="33">
      <c r="A28" s="39">
        <v>3.1</v>
      </c>
      <c r="B28" s="14" t="s">
        <v>70</v>
      </c>
      <c r="C28" s="10" t="s">
        <v>14</v>
      </c>
      <c r="D28" s="26">
        <f>(3.8*2+2.1*2)</f>
        <v>11.8</v>
      </c>
      <c r="E28" s="15"/>
      <c r="F28" s="48"/>
    </row>
    <row r="29" spans="1:8" ht="66">
      <c r="A29" s="39">
        <v>3.2</v>
      </c>
      <c r="B29" s="14" t="s">
        <v>63</v>
      </c>
      <c r="C29" s="10" t="s">
        <v>9</v>
      </c>
      <c r="D29" s="26">
        <f>((14.6*2.7)-(0.5*0.5*2)-(0.8*2*2.2))+((18.8*2.7)-(0.5*0.5*2)-(0.8*2.2*2))</f>
        <v>82.14</v>
      </c>
      <c r="E29" s="15"/>
      <c r="F29" s="48"/>
      <c r="H29" s="44"/>
    </row>
    <row r="30" spans="1:8" ht="37.5" customHeight="1">
      <c r="A30" s="39">
        <v>3.3</v>
      </c>
      <c r="B30" s="14" t="s">
        <v>62</v>
      </c>
      <c r="C30" s="10" t="s">
        <v>9</v>
      </c>
      <c r="D30" s="26">
        <f>D29</f>
        <v>82.14</v>
      </c>
      <c r="E30" s="15"/>
      <c r="F30" s="48"/>
    </row>
    <row r="31" spans="1:8" ht="38" customHeight="1">
      <c r="A31" s="39">
        <v>3.4</v>
      </c>
      <c r="B31" s="14" t="s">
        <v>19</v>
      </c>
      <c r="C31" s="10" t="s">
        <v>9</v>
      </c>
      <c r="D31" s="26">
        <f>D30</f>
        <v>82.14</v>
      </c>
      <c r="E31" s="15"/>
      <c r="F31" s="48"/>
    </row>
    <row r="32" spans="1:8" ht="66.5" customHeight="1">
      <c r="A32" s="39">
        <v>3.5</v>
      </c>
      <c r="B32" s="14" t="s">
        <v>71</v>
      </c>
      <c r="C32" s="10" t="s">
        <v>20</v>
      </c>
      <c r="D32" s="26">
        <v>2</v>
      </c>
      <c r="E32" s="15"/>
      <c r="F32" s="48"/>
    </row>
    <row r="33" spans="1:6" ht="66">
      <c r="A33" s="39">
        <v>3.6</v>
      </c>
      <c r="B33" s="14" t="s">
        <v>21</v>
      </c>
      <c r="C33" s="10" t="s">
        <v>20</v>
      </c>
      <c r="D33" s="26">
        <v>2</v>
      </c>
      <c r="E33" s="15"/>
      <c r="F33" s="48"/>
    </row>
    <row r="34" spans="1:6" ht="71.5" customHeight="1">
      <c r="A34" s="39">
        <v>3.7</v>
      </c>
      <c r="B34" s="32" t="s">
        <v>64</v>
      </c>
      <c r="C34" s="10" t="s">
        <v>9</v>
      </c>
      <c r="D34" s="26">
        <f>(2*(1.2*1.1)+(2*(1.6*1.3)))</f>
        <v>6.8000000000000007</v>
      </c>
      <c r="E34" s="23"/>
      <c r="F34" s="48"/>
    </row>
    <row r="35" spans="1:6" ht="54.65" customHeight="1">
      <c r="A35" s="39">
        <v>3.8</v>
      </c>
      <c r="B35" s="24" t="s">
        <v>22</v>
      </c>
      <c r="C35" s="10" t="s">
        <v>17</v>
      </c>
      <c r="D35" s="26">
        <v>2</v>
      </c>
      <c r="E35" s="22"/>
      <c r="F35" s="48"/>
    </row>
    <row r="36" spans="1:6" ht="33">
      <c r="A36" s="39">
        <v>3.9</v>
      </c>
      <c r="B36" s="19" t="s">
        <v>35</v>
      </c>
      <c r="C36" s="22" t="s">
        <v>15</v>
      </c>
      <c r="D36" s="26">
        <v>1</v>
      </c>
      <c r="E36" s="22"/>
      <c r="F36" s="48"/>
    </row>
    <row r="37" spans="1:6" ht="18.25">
      <c r="A37" s="4"/>
      <c r="B37" s="35"/>
      <c r="C37" s="132" t="s">
        <v>12</v>
      </c>
      <c r="D37" s="133"/>
      <c r="E37" s="134"/>
      <c r="F37" s="36">
        <f>SUM(F27:F36)</f>
        <v>0</v>
      </c>
    </row>
    <row r="38" spans="1:6" ht="21">
      <c r="A38" s="52" t="s">
        <v>23</v>
      </c>
      <c r="B38" s="60" t="s">
        <v>24</v>
      </c>
      <c r="C38" s="61"/>
      <c r="D38" s="62"/>
      <c r="E38" s="61"/>
      <c r="F38" s="55"/>
    </row>
    <row r="39" spans="1:6" s="50" customFormat="1" ht="49.5">
      <c r="A39" s="39">
        <v>4</v>
      </c>
      <c r="B39" s="80" t="s">
        <v>72</v>
      </c>
      <c r="C39" s="51" t="s">
        <v>53</v>
      </c>
      <c r="D39" s="26">
        <f>275*0.6*0.4</f>
        <v>66</v>
      </c>
      <c r="E39" s="33"/>
      <c r="F39" s="13"/>
    </row>
    <row r="40" spans="1:6" ht="33">
      <c r="A40" s="39">
        <v>4.0999999999999996</v>
      </c>
      <c r="B40" s="81" t="s">
        <v>73</v>
      </c>
      <c r="C40" s="33" t="s">
        <v>40</v>
      </c>
      <c r="D40" s="26">
        <v>275</v>
      </c>
      <c r="E40" s="33"/>
      <c r="F40" s="13"/>
    </row>
    <row r="41" spans="1:6" ht="49.5">
      <c r="A41" s="41">
        <v>4.2</v>
      </c>
      <c r="B41" s="34" t="s">
        <v>65</v>
      </c>
      <c r="C41" s="22" t="s">
        <v>15</v>
      </c>
      <c r="D41" s="7">
        <v>1</v>
      </c>
      <c r="E41" s="22"/>
      <c r="F41" s="8"/>
    </row>
    <row r="42" spans="1:6" ht="83.5" customHeight="1">
      <c r="A42" s="39">
        <v>4.3</v>
      </c>
      <c r="B42" s="34" t="s">
        <v>68</v>
      </c>
      <c r="C42" s="33" t="s">
        <v>8</v>
      </c>
      <c r="D42" s="26">
        <v>1</v>
      </c>
      <c r="E42" s="6"/>
      <c r="F42" s="8"/>
    </row>
    <row r="43" spans="1:6" ht="68.5" customHeight="1">
      <c r="A43" s="41">
        <v>4.4000000000000004</v>
      </c>
      <c r="B43" s="42" t="s">
        <v>79</v>
      </c>
      <c r="C43" s="33" t="s">
        <v>14</v>
      </c>
      <c r="D43" s="26">
        <v>45</v>
      </c>
      <c r="E43" s="6"/>
      <c r="F43" s="8"/>
    </row>
    <row r="44" spans="1:6" ht="83.5" customHeight="1">
      <c r="A44" s="39">
        <v>4.5</v>
      </c>
      <c r="B44" s="14" t="s">
        <v>77</v>
      </c>
      <c r="C44" s="33" t="s">
        <v>14</v>
      </c>
      <c r="D44" s="26">
        <v>30</v>
      </c>
      <c r="E44" s="6">
        <v>5</v>
      </c>
      <c r="F44" s="8"/>
    </row>
    <row r="45" spans="1:6" ht="18.25">
      <c r="A45" s="57"/>
      <c r="B45" s="58"/>
      <c r="C45" s="139" t="s">
        <v>12</v>
      </c>
      <c r="D45" s="140"/>
      <c r="E45" s="141"/>
      <c r="F45" s="59"/>
    </row>
    <row r="46" spans="1:6" ht="16.5" customHeight="1">
      <c r="A46" s="2"/>
      <c r="B46" s="77"/>
      <c r="C46" s="132" t="s">
        <v>26</v>
      </c>
      <c r="D46" s="133"/>
      <c r="E46" s="134"/>
      <c r="F46" s="78"/>
    </row>
  </sheetData>
  <mergeCells count="8">
    <mergeCell ref="C46:E46"/>
    <mergeCell ref="A1:F1"/>
    <mergeCell ref="A2:F2"/>
    <mergeCell ref="C45:E45"/>
    <mergeCell ref="C17:E17"/>
    <mergeCell ref="C25:E25"/>
    <mergeCell ref="C37:E37"/>
    <mergeCell ref="A3:F3"/>
  </mergeCells>
  <phoneticPr fontId="18" type="noConversion"/>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2D7F3-AA5D-413C-9978-8EDAFBF65FCE}">
  <dimension ref="A1:F28"/>
  <sheetViews>
    <sheetView topLeftCell="A10" workbookViewId="0">
      <selection activeCell="I13" sqref="I13"/>
    </sheetView>
  </sheetViews>
  <sheetFormatPr defaultRowHeight="14.75"/>
  <cols>
    <col min="1" max="1" width="6.453125" customWidth="1"/>
    <col min="2" max="2" width="74.08984375" customWidth="1"/>
    <col min="3" max="3" width="8.453125" customWidth="1"/>
    <col min="4" max="4" width="9.81640625" customWidth="1"/>
    <col min="5" max="5" width="11.81640625" customWidth="1"/>
    <col min="6" max="6" width="15.54296875" customWidth="1"/>
    <col min="257" max="257" width="7.54296875" customWidth="1"/>
    <col min="258" max="258" width="83.54296875" customWidth="1"/>
    <col min="261" max="261" width="9.54296875" bestFit="1" customWidth="1"/>
    <col min="262" max="262" width="12.453125" customWidth="1"/>
    <col min="513" max="513" width="7.54296875" customWidth="1"/>
    <col min="514" max="514" width="83.54296875" customWidth="1"/>
    <col min="517" max="517" width="9.54296875" bestFit="1" customWidth="1"/>
    <col min="518" max="518" width="12.453125" customWidth="1"/>
    <col min="769" max="769" width="7.54296875" customWidth="1"/>
    <col min="770" max="770" width="83.54296875" customWidth="1"/>
    <col min="773" max="773" width="9.54296875" bestFit="1" customWidth="1"/>
    <col min="774" max="774" width="12.453125" customWidth="1"/>
    <col min="1025" max="1025" width="7.54296875" customWidth="1"/>
    <col min="1026" max="1026" width="83.54296875" customWidth="1"/>
    <col min="1029" max="1029" width="9.54296875" bestFit="1" customWidth="1"/>
    <col min="1030" max="1030" width="12.453125" customWidth="1"/>
    <col min="1281" max="1281" width="7.54296875" customWidth="1"/>
    <col min="1282" max="1282" width="83.54296875" customWidth="1"/>
    <col min="1285" max="1285" width="9.54296875" bestFit="1" customWidth="1"/>
    <col min="1286" max="1286" width="12.453125" customWidth="1"/>
    <col min="1537" max="1537" width="7.54296875" customWidth="1"/>
    <col min="1538" max="1538" width="83.54296875" customWidth="1"/>
    <col min="1541" max="1541" width="9.54296875" bestFit="1" customWidth="1"/>
    <col min="1542" max="1542" width="12.453125" customWidth="1"/>
    <col min="1793" max="1793" width="7.54296875" customWidth="1"/>
    <col min="1794" max="1794" width="83.54296875" customWidth="1"/>
    <col min="1797" max="1797" width="9.54296875" bestFit="1" customWidth="1"/>
    <col min="1798" max="1798" width="12.453125" customWidth="1"/>
    <col min="2049" max="2049" width="7.54296875" customWidth="1"/>
    <col min="2050" max="2050" width="83.54296875" customWidth="1"/>
    <col min="2053" max="2053" width="9.54296875" bestFit="1" customWidth="1"/>
    <col min="2054" max="2054" width="12.453125" customWidth="1"/>
    <col min="2305" max="2305" width="7.54296875" customWidth="1"/>
    <col min="2306" max="2306" width="83.54296875" customWidth="1"/>
    <col min="2309" max="2309" width="9.54296875" bestFit="1" customWidth="1"/>
    <col min="2310" max="2310" width="12.453125" customWidth="1"/>
    <col min="2561" max="2561" width="7.54296875" customWidth="1"/>
    <col min="2562" max="2562" width="83.54296875" customWidth="1"/>
    <col min="2565" max="2565" width="9.54296875" bestFit="1" customWidth="1"/>
    <col min="2566" max="2566" width="12.453125" customWidth="1"/>
    <col min="2817" max="2817" width="7.54296875" customWidth="1"/>
    <col min="2818" max="2818" width="83.54296875" customWidth="1"/>
    <col min="2821" max="2821" width="9.54296875" bestFit="1" customWidth="1"/>
    <col min="2822" max="2822" width="12.453125" customWidth="1"/>
    <col min="3073" max="3073" width="7.54296875" customWidth="1"/>
    <col min="3074" max="3074" width="83.54296875" customWidth="1"/>
    <col min="3077" max="3077" width="9.54296875" bestFit="1" customWidth="1"/>
    <col min="3078" max="3078" width="12.453125" customWidth="1"/>
    <col min="3329" max="3329" width="7.54296875" customWidth="1"/>
    <col min="3330" max="3330" width="83.54296875" customWidth="1"/>
    <col min="3333" max="3333" width="9.54296875" bestFit="1" customWidth="1"/>
    <col min="3334" max="3334" width="12.453125" customWidth="1"/>
    <col min="3585" max="3585" width="7.54296875" customWidth="1"/>
    <col min="3586" max="3586" width="83.54296875" customWidth="1"/>
    <col min="3589" max="3589" width="9.54296875" bestFit="1" customWidth="1"/>
    <col min="3590" max="3590" width="12.453125" customWidth="1"/>
    <col min="3841" max="3841" width="7.54296875" customWidth="1"/>
    <col min="3842" max="3842" width="83.54296875" customWidth="1"/>
    <col min="3845" max="3845" width="9.54296875" bestFit="1" customWidth="1"/>
    <col min="3846" max="3846" width="12.453125" customWidth="1"/>
    <col min="4097" max="4097" width="7.54296875" customWidth="1"/>
    <col min="4098" max="4098" width="83.54296875" customWidth="1"/>
    <col min="4101" max="4101" width="9.54296875" bestFit="1" customWidth="1"/>
    <col min="4102" max="4102" width="12.453125" customWidth="1"/>
    <col min="4353" max="4353" width="7.54296875" customWidth="1"/>
    <col min="4354" max="4354" width="83.54296875" customWidth="1"/>
    <col min="4357" max="4357" width="9.54296875" bestFit="1" customWidth="1"/>
    <col min="4358" max="4358" width="12.453125" customWidth="1"/>
    <col min="4609" max="4609" width="7.54296875" customWidth="1"/>
    <col min="4610" max="4610" width="83.54296875" customWidth="1"/>
    <col min="4613" max="4613" width="9.54296875" bestFit="1" customWidth="1"/>
    <col min="4614" max="4614" width="12.453125" customWidth="1"/>
    <col min="4865" max="4865" width="7.54296875" customWidth="1"/>
    <col min="4866" max="4866" width="83.54296875" customWidth="1"/>
    <col min="4869" max="4869" width="9.54296875" bestFit="1" customWidth="1"/>
    <col min="4870" max="4870" width="12.453125" customWidth="1"/>
    <col min="5121" max="5121" width="7.54296875" customWidth="1"/>
    <col min="5122" max="5122" width="83.54296875" customWidth="1"/>
    <col min="5125" max="5125" width="9.54296875" bestFit="1" customWidth="1"/>
    <col min="5126" max="5126" width="12.453125" customWidth="1"/>
    <col min="5377" max="5377" width="7.54296875" customWidth="1"/>
    <col min="5378" max="5378" width="83.54296875" customWidth="1"/>
    <col min="5381" max="5381" width="9.54296875" bestFit="1" customWidth="1"/>
    <col min="5382" max="5382" width="12.453125" customWidth="1"/>
    <col min="5633" max="5633" width="7.54296875" customWidth="1"/>
    <col min="5634" max="5634" width="83.54296875" customWidth="1"/>
    <col min="5637" max="5637" width="9.54296875" bestFit="1" customWidth="1"/>
    <col min="5638" max="5638" width="12.453125" customWidth="1"/>
    <col min="5889" max="5889" width="7.54296875" customWidth="1"/>
    <col min="5890" max="5890" width="83.54296875" customWidth="1"/>
    <col min="5893" max="5893" width="9.54296875" bestFit="1" customWidth="1"/>
    <col min="5894" max="5894" width="12.453125" customWidth="1"/>
    <col min="6145" max="6145" width="7.54296875" customWidth="1"/>
    <col min="6146" max="6146" width="83.54296875" customWidth="1"/>
    <col min="6149" max="6149" width="9.54296875" bestFit="1" customWidth="1"/>
    <col min="6150" max="6150" width="12.453125" customWidth="1"/>
    <col min="6401" max="6401" width="7.54296875" customWidth="1"/>
    <col min="6402" max="6402" width="83.54296875" customWidth="1"/>
    <col min="6405" max="6405" width="9.54296875" bestFit="1" customWidth="1"/>
    <col min="6406" max="6406" width="12.453125" customWidth="1"/>
    <col min="6657" max="6657" width="7.54296875" customWidth="1"/>
    <col min="6658" max="6658" width="83.54296875" customWidth="1"/>
    <col min="6661" max="6661" width="9.54296875" bestFit="1" customWidth="1"/>
    <col min="6662" max="6662" width="12.453125" customWidth="1"/>
    <col min="6913" max="6913" width="7.54296875" customWidth="1"/>
    <col min="6914" max="6914" width="83.54296875" customWidth="1"/>
    <col min="6917" max="6917" width="9.54296875" bestFit="1" customWidth="1"/>
    <col min="6918" max="6918" width="12.453125" customWidth="1"/>
    <col min="7169" max="7169" width="7.54296875" customWidth="1"/>
    <col min="7170" max="7170" width="83.54296875" customWidth="1"/>
    <col min="7173" max="7173" width="9.54296875" bestFit="1" customWidth="1"/>
    <col min="7174" max="7174" width="12.453125" customWidth="1"/>
    <col min="7425" max="7425" width="7.54296875" customWidth="1"/>
    <col min="7426" max="7426" width="83.54296875" customWidth="1"/>
    <col min="7429" max="7429" width="9.54296875" bestFit="1" customWidth="1"/>
    <col min="7430" max="7430" width="12.453125" customWidth="1"/>
    <col min="7681" max="7681" width="7.54296875" customWidth="1"/>
    <col min="7682" max="7682" width="83.54296875" customWidth="1"/>
    <col min="7685" max="7685" width="9.54296875" bestFit="1" customWidth="1"/>
    <col min="7686" max="7686" width="12.453125" customWidth="1"/>
    <col min="7937" max="7937" width="7.54296875" customWidth="1"/>
    <col min="7938" max="7938" width="83.54296875" customWidth="1"/>
    <col min="7941" max="7941" width="9.54296875" bestFit="1" customWidth="1"/>
    <col min="7942" max="7942" width="12.453125" customWidth="1"/>
    <col min="8193" max="8193" width="7.54296875" customWidth="1"/>
    <col min="8194" max="8194" width="83.54296875" customWidth="1"/>
    <col min="8197" max="8197" width="9.54296875" bestFit="1" customWidth="1"/>
    <col min="8198" max="8198" width="12.453125" customWidth="1"/>
    <col min="8449" max="8449" width="7.54296875" customWidth="1"/>
    <col min="8450" max="8450" width="83.54296875" customWidth="1"/>
    <col min="8453" max="8453" width="9.54296875" bestFit="1" customWidth="1"/>
    <col min="8454" max="8454" width="12.453125" customWidth="1"/>
    <col min="8705" max="8705" width="7.54296875" customWidth="1"/>
    <col min="8706" max="8706" width="83.54296875" customWidth="1"/>
    <col min="8709" max="8709" width="9.54296875" bestFit="1" customWidth="1"/>
    <col min="8710" max="8710" width="12.453125" customWidth="1"/>
    <col min="8961" max="8961" width="7.54296875" customWidth="1"/>
    <col min="8962" max="8962" width="83.54296875" customWidth="1"/>
    <col min="8965" max="8965" width="9.54296875" bestFit="1" customWidth="1"/>
    <col min="8966" max="8966" width="12.453125" customWidth="1"/>
    <col min="9217" max="9217" width="7.54296875" customWidth="1"/>
    <col min="9218" max="9218" width="83.54296875" customWidth="1"/>
    <col min="9221" max="9221" width="9.54296875" bestFit="1" customWidth="1"/>
    <col min="9222" max="9222" width="12.453125" customWidth="1"/>
    <col min="9473" max="9473" width="7.54296875" customWidth="1"/>
    <col min="9474" max="9474" width="83.54296875" customWidth="1"/>
    <col min="9477" max="9477" width="9.54296875" bestFit="1" customWidth="1"/>
    <col min="9478" max="9478" width="12.453125" customWidth="1"/>
    <col min="9729" max="9729" width="7.54296875" customWidth="1"/>
    <col min="9730" max="9730" width="83.54296875" customWidth="1"/>
    <col min="9733" max="9733" width="9.54296875" bestFit="1" customWidth="1"/>
    <col min="9734" max="9734" width="12.453125" customWidth="1"/>
    <col min="9985" max="9985" width="7.54296875" customWidth="1"/>
    <col min="9986" max="9986" width="83.54296875" customWidth="1"/>
    <col min="9989" max="9989" width="9.54296875" bestFit="1" customWidth="1"/>
    <col min="9990" max="9990" width="12.453125" customWidth="1"/>
    <col min="10241" max="10241" width="7.54296875" customWidth="1"/>
    <col min="10242" max="10242" width="83.54296875" customWidth="1"/>
    <col min="10245" max="10245" width="9.54296875" bestFit="1" customWidth="1"/>
    <col min="10246" max="10246" width="12.453125" customWidth="1"/>
    <col min="10497" max="10497" width="7.54296875" customWidth="1"/>
    <col min="10498" max="10498" width="83.54296875" customWidth="1"/>
    <col min="10501" max="10501" width="9.54296875" bestFit="1" customWidth="1"/>
    <col min="10502" max="10502" width="12.453125" customWidth="1"/>
    <col min="10753" max="10753" width="7.54296875" customWidth="1"/>
    <col min="10754" max="10754" width="83.54296875" customWidth="1"/>
    <col min="10757" max="10757" width="9.54296875" bestFit="1" customWidth="1"/>
    <col min="10758" max="10758" width="12.453125" customWidth="1"/>
    <col min="11009" max="11009" width="7.54296875" customWidth="1"/>
    <col min="11010" max="11010" width="83.54296875" customWidth="1"/>
    <col min="11013" max="11013" width="9.54296875" bestFit="1" customWidth="1"/>
    <col min="11014" max="11014" width="12.453125" customWidth="1"/>
    <col min="11265" max="11265" width="7.54296875" customWidth="1"/>
    <col min="11266" max="11266" width="83.54296875" customWidth="1"/>
    <col min="11269" max="11269" width="9.54296875" bestFit="1" customWidth="1"/>
    <col min="11270" max="11270" width="12.453125" customWidth="1"/>
    <col min="11521" max="11521" width="7.54296875" customWidth="1"/>
    <col min="11522" max="11522" width="83.54296875" customWidth="1"/>
    <col min="11525" max="11525" width="9.54296875" bestFit="1" customWidth="1"/>
    <col min="11526" max="11526" width="12.453125" customWidth="1"/>
    <col min="11777" max="11777" width="7.54296875" customWidth="1"/>
    <col min="11778" max="11778" width="83.54296875" customWidth="1"/>
    <col min="11781" max="11781" width="9.54296875" bestFit="1" customWidth="1"/>
    <col min="11782" max="11782" width="12.453125" customWidth="1"/>
    <col min="12033" max="12033" width="7.54296875" customWidth="1"/>
    <col min="12034" max="12034" width="83.54296875" customWidth="1"/>
    <col min="12037" max="12037" width="9.54296875" bestFit="1" customWidth="1"/>
    <col min="12038" max="12038" width="12.453125" customWidth="1"/>
    <col min="12289" max="12289" width="7.54296875" customWidth="1"/>
    <col min="12290" max="12290" width="83.54296875" customWidth="1"/>
    <col min="12293" max="12293" width="9.54296875" bestFit="1" customWidth="1"/>
    <col min="12294" max="12294" width="12.453125" customWidth="1"/>
    <col min="12545" max="12545" width="7.54296875" customWidth="1"/>
    <col min="12546" max="12546" width="83.54296875" customWidth="1"/>
    <col min="12549" max="12549" width="9.54296875" bestFit="1" customWidth="1"/>
    <col min="12550" max="12550" width="12.453125" customWidth="1"/>
    <col min="12801" max="12801" width="7.54296875" customWidth="1"/>
    <col min="12802" max="12802" width="83.54296875" customWidth="1"/>
    <col min="12805" max="12805" width="9.54296875" bestFit="1" customWidth="1"/>
    <col min="12806" max="12806" width="12.453125" customWidth="1"/>
    <col min="13057" max="13057" width="7.54296875" customWidth="1"/>
    <col min="13058" max="13058" width="83.54296875" customWidth="1"/>
    <col min="13061" max="13061" width="9.54296875" bestFit="1" customWidth="1"/>
    <col min="13062" max="13062" width="12.453125" customWidth="1"/>
    <col min="13313" max="13313" width="7.54296875" customWidth="1"/>
    <col min="13314" max="13314" width="83.54296875" customWidth="1"/>
    <col min="13317" max="13317" width="9.54296875" bestFit="1" customWidth="1"/>
    <col min="13318" max="13318" width="12.453125" customWidth="1"/>
    <col min="13569" max="13569" width="7.54296875" customWidth="1"/>
    <col min="13570" max="13570" width="83.54296875" customWidth="1"/>
    <col min="13573" max="13573" width="9.54296875" bestFit="1" customWidth="1"/>
    <col min="13574" max="13574" width="12.453125" customWidth="1"/>
    <col min="13825" max="13825" width="7.54296875" customWidth="1"/>
    <col min="13826" max="13826" width="83.54296875" customWidth="1"/>
    <col min="13829" max="13829" width="9.54296875" bestFit="1" customWidth="1"/>
    <col min="13830" max="13830" width="12.453125" customWidth="1"/>
    <col min="14081" max="14081" width="7.54296875" customWidth="1"/>
    <col min="14082" max="14082" width="83.54296875" customWidth="1"/>
    <col min="14085" max="14085" width="9.54296875" bestFit="1" customWidth="1"/>
    <col min="14086" max="14086" width="12.453125" customWidth="1"/>
    <col min="14337" max="14337" width="7.54296875" customWidth="1"/>
    <col min="14338" max="14338" width="83.54296875" customWidth="1"/>
    <col min="14341" max="14341" width="9.54296875" bestFit="1" customWidth="1"/>
    <col min="14342" max="14342" width="12.453125" customWidth="1"/>
    <col min="14593" max="14593" width="7.54296875" customWidth="1"/>
    <col min="14594" max="14594" width="83.54296875" customWidth="1"/>
    <col min="14597" max="14597" width="9.54296875" bestFit="1" customWidth="1"/>
    <col min="14598" max="14598" width="12.453125" customWidth="1"/>
    <col min="14849" max="14849" width="7.54296875" customWidth="1"/>
    <col min="14850" max="14850" width="83.54296875" customWidth="1"/>
    <col min="14853" max="14853" width="9.54296875" bestFit="1" customWidth="1"/>
    <col min="14854" max="14854" width="12.453125" customWidth="1"/>
    <col min="15105" max="15105" width="7.54296875" customWidth="1"/>
    <col min="15106" max="15106" width="83.54296875" customWidth="1"/>
    <col min="15109" max="15109" width="9.54296875" bestFit="1" customWidth="1"/>
    <col min="15110" max="15110" width="12.453125" customWidth="1"/>
    <col min="15361" max="15361" width="7.54296875" customWidth="1"/>
    <col min="15362" max="15362" width="83.54296875" customWidth="1"/>
    <col min="15365" max="15365" width="9.54296875" bestFit="1" customWidth="1"/>
    <col min="15366" max="15366" width="12.453125" customWidth="1"/>
    <col min="15617" max="15617" width="7.54296875" customWidth="1"/>
    <col min="15618" max="15618" width="83.54296875" customWidth="1"/>
    <col min="15621" max="15621" width="9.54296875" bestFit="1" customWidth="1"/>
    <col min="15622" max="15622" width="12.453125" customWidth="1"/>
    <col min="15873" max="15873" width="7.54296875" customWidth="1"/>
    <col min="15874" max="15874" width="83.54296875" customWidth="1"/>
    <col min="15877" max="15877" width="9.54296875" bestFit="1" customWidth="1"/>
    <col min="15878" max="15878" width="12.453125" customWidth="1"/>
    <col min="16129" max="16129" width="7.54296875" customWidth="1"/>
    <col min="16130" max="16130" width="83.54296875" customWidth="1"/>
    <col min="16133" max="16133" width="9.54296875" bestFit="1" customWidth="1"/>
    <col min="16134" max="16134" width="12.453125" customWidth="1"/>
  </cols>
  <sheetData>
    <row r="1" spans="1:6" ht="21" customHeight="1">
      <c r="A1" s="151" t="s">
        <v>67</v>
      </c>
      <c r="B1" s="151"/>
      <c r="C1" s="151"/>
      <c r="D1" s="151"/>
      <c r="E1" s="151"/>
      <c r="F1" s="82"/>
    </row>
    <row r="2" spans="1:6" s="17" customFormat="1" ht="17.5">
      <c r="A2" s="166" t="s">
        <v>66</v>
      </c>
      <c r="B2" s="167"/>
      <c r="C2" s="167"/>
      <c r="D2" s="167"/>
      <c r="E2" s="167"/>
      <c r="F2" s="168"/>
    </row>
    <row r="3" spans="1:6" s="17" customFormat="1" ht="10.5" customHeight="1">
      <c r="A3" s="162" t="s">
        <v>1</v>
      </c>
      <c r="B3" s="162"/>
      <c r="C3" s="162"/>
      <c r="D3" s="162"/>
      <c r="E3" s="162"/>
      <c r="F3" s="163"/>
    </row>
    <row r="4" spans="1:6" s="17" customFormat="1" ht="6" customHeight="1" thickBot="1">
      <c r="A4" s="164"/>
      <c r="B4" s="164"/>
      <c r="C4" s="164"/>
      <c r="D4" s="164"/>
      <c r="E4" s="164"/>
      <c r="F4" s="165"/>
    </row>
    <row r="5" spans="1:6" s="17" customFormat="1" ht="16.5">
      <c r="A5" s="154" t="s">
        <v>28</v>
      </c>
      <c r="B5" s="156" t="s">
        <v>29</v>
      </c>
      <c r="C5" s="158" t="s">
        <v>4</v>
      </c>
      <c r="D5" s="158" t="s">
        <v>30</v>
      </c>
      <c r="E5" s="160" t="s">
        <v>31</v>
      </c>
      <c r="F5" s="152" t="s">
        <v>32</v>
      </c>
    </row>
    <row r="6" spans="1:6" s="17" customFormat="1" ht="17.25" thickBot="1">
      <c r="A6" s="155"/>
      <c r="B6" s="157"/>
      <c r="C6" s="159"/>
      <c r="D6" s="159"/>
      <c r="E6" s="161"/>
      <c r="F6" s="153"/>
    </row>
    <row r="7" spans="1:6" s="17" customFormat="1" ht="49.5" customHeight="1">
      <c r="A7" s="98">
        <v>1</v>
      </c>
      <c r="B7" s="99" t="s">
        <v>78</v>
      </c>
      <c r="C7" s="100" t="s">
        <v>39</v>
      </c>
      <c r="D7" s="101">
        <f>95*0.6*0.4</f>
        <v>22.8</v>
      </c>
      <c r="E7" s="102"/>
      <c r="F7" s="103"/>
    </row>
    <row r="8" spans="1:6" s="17" customFormat="1" ht="33">
      <c r="A8" s="39">
        <v>2</v>
      </c>
      <c r="B8" s="81" t="s">
        <v>74</v>
      </c>
      <c r="C8" s="33" t="s">
        <v>40</v>
      </c>
      <c r="D8" s="26">
        <v>95</v>
      </c>
      <c r="E8" s="33"/>
      <c r="F8" s="13"/>
    </row>
    <row r="9" spans="1:6" s="17" customFormat="1" ht="49.5">
      <c r="A9" s="98">
        <v>3</v>
      </c>
      <c r="B9" s="34" t="s">
        <v>25</v>
      </c>
      <c r="C9" s="22" t="s">
        <v>15</v>
      </c>
      <c r="D9" s="7">
        <v>1</v>
      </c>
      <c r="E9" s="22"/>
      <c r="F9" s="8"/>
    </row>
    <row r="10" spans="1:6" s="17" customFormat="1" ht="69.5" customHeight="1">
      <c r="A10" s="39">
        <v>4</v>
      </c>
      <c r="B10" s="34" t="s">
        <v>38</v>
      </c>
      <c r="C10" s="33" t="s">
        <v>8</v>
      </c>
      <c r="D10" s="26">
        <v>1</v>
      </c>
      <c r="E10" s="6"/>
      <c r="F10" s="8"/>
    </row>
    <row r="11" spans="1:6" s="17" customFormat="1" ht="53" customHeight="1">
      <c r="A11" s="98">
        <v>5</v>
      </c>
      <c r="B11" s="42" t="s">
        <v>76</v>
      </c>
      <c r="C11" s="33" t="s">
        <v>14</v>
      </c>
      <c r="D11" s="26">
        <v>30</v>
      </c>
      <c r="E11" s="6"/>
      <c r="F11" s="8"/>
    </row>
    <row r="12" spans="1:6" s="17" customFormat="1" ht="81" customHeight="1">
      <c r="A12" s="39">
        <v>6</v>
      </c>
      <c r="B12" s="14" t="s">
        <v>75</v>
      </c>
      <c r="C12" s="33" t="s">
        <v>14</v>
      </c>
      <c r="D12" s="26">
        <v>15</v>
      </c>
      <c r="E12" s="6"/>
      <c r="F12" s="8"/>
    </row>
    <row r="13" spans="1:6" s="17" customFormat="1" ht="18.25">
      <c r="A13" s="2"/>
      <c r="B13" s="37"/>
      <c r="C13" s="132" t="s">
        <v>12</v>
      </c>
      <c r="D13" s="133"/>
      <c r="E13" s="134"/>
      <c r="F13" s="85">
        <f>SUM(F9:F12)</f>
        <v>0</v>
      </c>
    </row>
    <row r="14" spans="1:6" s="17" customFormat="1" ht="16.5">
      <c r="A14" s="57"/>
      <c r="B14" s="83"/>
      <c r="C14" s="139" t="s">
        <v>26</v>
      </c>
      <c r="D14" s="140"/>
      <c r="E14" s="141"/>
      <c r="F14" s="84">
        <f>F13</f>
        <v>0</v>
      </c>
    </row>
    <row r="15" spans="1:6" s="17" customFormat="1" ht="16.5"/>
    <row r="16" spans="1:6" s="17" customFormat="1" ht="16.5"/>
    <row r="17" s="17" customFormat="1" ht="16.5"/>
    <row r="18" s="17" customFormat="1" ht="16.5"/>
    <row r="19" s="17" customFormat="1" ht="16.5"/>
    <row r="20" s="17" customFormat="1" ht="16.5"/>
    <row r="21" s="17" customFormat="1" ht="16.5"/>
    <row r="22" s="17" customFormat="1" ht="16.5"/>
    <row r="23" s="17" customFormat="1" ht="16.5"/>
    <row r="24" s="17" customFormat="1" ht="16.5"/>
    <row r="25" s="17" customFormat="1" ht="16.5"/>
    <row r="26" s="17" customFormat="1" ht="16.5"/>
    <row r="27" s="17" customFormat="1" ht="18" customHeight="1"/>
    <row r="28" s="17" customFormat="1" ht="18" customHeight="1"/>
  </sheetData>
  <mergeCells count="11">
    <mergeCell ref="A1:E1"/>
    <mergeCell ref="F5:F6"/>
    <mergeCell ref="C13:E13"/>
    <mergeCell ref="C14:E14"/>
    <mergeCell ref="A5:A6"/>
    <mergeCell ref="B5:B6"/>
    <mergeCell ref="C5:C6"/>
    <mergeCell ref="D5:D6"/>
    <mergeCell ref="E5:E6"/>
    <mergeCell ref="A3:F4"/>
    <mergeCell ref="A2:F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D7298-B75B-4EFC-90DA-5BD248EC8BF3}">
  <dimension ref="A1:F24"/>
  <sheetViews>
    <sheetView topLeftCell="A23" workbookViewId="0">
      <selection activeCell="E16" sqref="E16:F20"/>
    </sheetView>
  </sheetViews>
  <sheetFormatPr defaultRowHeight="14.75"/>
  <cols>
    <col min="1" max="1" width="5.08984375" customWidth="1"/>
    <col min="2" max="2" width="67.6328125" customWidth="1"/>
    <col min="3" max="3" width="8.36328125" customWidth="1"/>
    <col min="4" max="4" width="9.6328125" customWidth="1"/>
    <col min="5" max="5" width="13.26953125" customWidth="1"/>
    <col min="6" max="6" width="16.90625" customWidth="1"/>
    <col min="7" max="7" width="18.26953125" customWidth="1"/>
    <col min="8" max="8" width="19.26953125" customWidth="1"/>
    <col min="9" max="9" width="19.453125" customWidth="1"/>
  </cols>
  <sheetData>
    <row r="1" spans="1:6" ht="19.25">
      <c r="A1" s="169" t="s">
        <v>80</v>
      </c>
      <c r="B1" s="170"/>
      <c r="C1" s="170"/>
      <c r="D1" s="170"/>
      <c r="E1" s="170"/>
      <c r="F1" s="171"/>
    </row>
    <row r="2" spans="1:6" ht="19.25">
      <c r="A2" s="172" t="s">
        <v>81</v>
      </c>
      <c r="B2" s="173"/>
      <c r="C2" s="173"/>
      <c r="D2" s="173"/>
      <c r="E2" s="173"/>
      <c r="F2" s="174"/>
    </row>
    <row r="3" spans="1:6" ht="19.25">
      <c r="A3" s="172" t="s">
        <v>1</v>
      </c>
      <c r="B3" s="173"/>
      <c r="C3" s="173"/>
      <c r="D3" s="173"/>
      <c r="E3" s="173"/>
      <c r="F3" s="174"/>
    </row>
    <row r="4" spans="1:6" ht="38.5">
      <c r="A4" s="106" t="s">
        <v>82</v>
      </c>
      <c r="B4" s="106" t="s">
        <v>29</v>
      </c>
      <c r="C4" s="106" t="s">
        <v>4</v>
      </c>
      <c r="D4" s="106" t="s">
        <v>30</v>
      </c>
      <c r="E4" s="106" t="s">
        <v>83</v>
      </c>
      <c r="F4" s="106" t="s">
        <v>84</v>
      </c>
    </row>
    <row r="5" spans="1:6" ht="19.25">
      <c r="A5" s="107" t="s">
        <v>7</v>
      </c>
      <c r="B5" s="175" t="s">
        <v>85</v>
      </c>
      <c r="C5" s="175"/>
      <c r="D5" s="175"/>
      <c r="E5" s="175"/>
      <c r="F5" s="175"/>
    </row>
    <row r="6" spans="1:6" ht="57.75">
      <c r="A6" s="108">
        <v>1</v>
      </c>
      <c r="B6" s="109" t="s">
        <v>86</v>
      </c>
      <c r="C6" s="110" t="s">
        <v>101</v>
      </c>
      <c r="D6" s="111">
        <f>3.14*1.25*1.25*14.8</f>
        <v>72.612499999999997</v>
      </c>
      <c r="E6" s="112"/>
      <c r="F6" s="113"/>
    </row>
    <row r="7" spans="1:6" ht="96.25">
      <c r="A7" s="108">
        <v>2</v>
      </c>
      <c r="B7" s="114" t="s">
        <v>87</v>
      </c>
      <c r="C7" s="110" t="s">
        <v>20</v>
      </c>
      <c r="D7" s="111">
        <v>2</v>
      </c>
      <c r="E7" s="112"/>
      <c r="F7" s="113"/>
    </row>
    <row r="8" spans="1:6" ht="38.5">
      <c r="A8" s="108">
        <v>3</v>
      </c>
      <c r="B8" s="114" t="s">
        <v>88</v>
      </c>
      <c r="C8" s="108" t="s">
        <v>8</v>
      </c>
      <c r="D8" s="108">
        <v>1</v>
      </c>
      <c r="E8" s="112"/>
      <c r="F8" s="113"/>
    </row>
    <row r="9" spans="1:6" ht="57.75">
      <c r="A9" s="108">
        <v>4</v>
      </c>
      <c r="B9" s="109" t="s">
        <v>89</v>
      </c>
      <c r="C9" s="110" t="s">
        <v>101</v>
      </c>
      <c r="D9" s="115">
        <f>3.14*1.1*1.1*0.2-(0.6*0.6*0.2)</f>
        <v>0.68788000000000027</v>
      </c>
      <c r="E9" s="112"/>
      <c r="F9" s="113"/>
    </row>
    <row r="10" spans="1:6" ht="57.75">
      <c r="A10" s="108">
        <v>5</v>
      </c>
      <c r="B10" s="109" t="s">
        <v>90</v>
      </c>
      <c r="C10" s="108" t="s">
        <v>8</v>
      </c>
      <c r="D10" s="108">
        <v>1</v>
      </c>
      <c r="E10" s="112"/>
      <c r="F10" s="113"/>
    </row>
    <row r="11" spans="1:6" ht="77">
      <c r="A11" s="108">
        <v>6</v>
      </c>
      <c r="B11" s="109" t="s">
        <v>91</v>
      </c>
      <c r="C11" s="110" t="s">
        <v>101</v>
      </c>
      <c r="D11" s="111">
        <f>3.14*1.6*1.6*1.5-(3.14*1.1*1.1*1.5)</f>
        <v>6.3584999999999994</v>
      </c>
      <c r="E11" s="112"/>
      <c r="F11" s="113"/>
    </row>
    <row r="12" spans="1:6" ht="57.75">
      <c r="A12" s="108">
        <v>7</v>
      </c>
      <c r="B12" s="109" t="s">
        <v>92</v>
      </c>
      <c r="C12" s="110" t="s">
        <v>17</v>
      </c>
      <c r="D12" s="111">
        <v>1</v>
      </c>
      <c r="E12" s="112"/>
      <c r="F12" s="113"/>
    </row>
    <row r="13" spans="1:6" ht="96.25">
      <c r="A13" s="108">
        <v>8</v>
      </c>
      <c r="B13" s="109" t="s">
        <v>93</v>
      </c>
      <c r="C13" s="110" t="s">
        <v>17</v>
      </c>
      <c r="D13" s="111">
        <v>10</v>
      </c>
      <c r="E13" s="112"/>
      <c r="F13" s="113"/>
    </row>
    <row r="14" spans="1:6" ht="19.25">
      <c r="A14" s="116"/>
      <c r="B14" s="117" t="s">
        <v>94</v>
      </c>
      <c r="C14" s="118"/>
      <c r="D14" s="116"/>
      <c r="E14" s="119"/>
      <c r="F14" s="120">
        <f>SUM(F6:F13)</f>
        <v>0</v>
      </c>
    </row>
    <row r="15" spans="1:6" ht="19.25">
      <c r="A15" s="106" t="s">
        <v>13</v>
      </c>
      <c r="B15" s="176" t="s">
        <v>85</v>
      </c>
      <c r="C15" s="176"/>
      <c r="D15" s="176"/>
      <c r="E15" s="176"/>
      <c r="F15" s="176"/>
    </row>
    <row r="16" spans="1:6" ht="38.5">
      <c r="A16" s="108">
        <v>1</v>
      </c>
      <c r="B16" s="121" t="s">
        <v>95</v>
      </c>
      <c r="C16" s="122" t="s">
        <v>14</v>
      </c>
      <c r="D16" s="123">
        <v>18</v>
      </c>
      <c r="E16" s="112"/>
      <c r="F16" s="113"/>
    </row>
    <row r="17" spans="1:6" ht="57.75">
      <c r="A17" s="108">
        <v>2</v>
      </c>
      <c r="B17" s="124" t="s">
        <v>102</v>
      </c>
      <c r="C17" s="122" t="s">
        <v>20</v>
      </c>
      <c r="D17" s="123">
        <v>1</v>
      </c>
      <c r="E17" s="112"/>
      <c r="F17" s="113"/>
    </row>
    <row r="18" spans="1:6" ht="57.75">
      <c r="A18" s="108">
        <v>3</v>
      </c>
      <c r="B18" s="125" t="s">
        <v>103</v>
      </c>
      <c r="C18" s="126" t="s">
        <v>20</v>
      </c>
      <c r="D18" s="123">
        <v>1</v>
      </c>
      <c r="E18" s="112"/>
      <c r="F18" s="113"/>
    </row>
    <row r="19" spans="1:6" ht="57.75">
      <c r="A19" s="108">
        <v>4</v>
      </c>
      <c r="B19" s="127" t="s">
        <v>96</v>
      </c>
      <c r="C19" s="122" t="s">
        <v>14</v>
      </c>
      <c r="D19" s="123">
        <v>30</v>
      </c>
      <c r="E19" s="112"/>
      <c r="F19" s="113"/>
    </row>
    <row r="20" spans="1:6" ht="19.25">
      <c r="A20" s="108">
        <v>5</v>
      </c>
      <c r="B20" s="128" t="s">
        <v>97</v>
      </c>
      <c r="C20" s="126" t="s">
        <v>98</v>
      </c>
      <c r="D20" s="129">
        <v>1</v>
      </c>
      <c r="E20" s="112"/>
      <c r="F20" s="113"/>
    </row>
    <row r="21" spans="1:6" ht="19.25">
      <c r="A21" s="116"/>
      <c r="B21" s="117" t="s">
        <v>99</v>
      </c>
      <c r="C21" s="118"/>
      <c r="D21" s="116"/>
      <c r="E21" s="119"/>
      <c r="F21" s="120">
        <f>SUM(F16:F20)</f>
        <v>0</v>
      </c>
    </row>
    <row r="22" spans="1:6" ht="19.25">
      <c r="A22" s="177" t="s">
        <v>100</v>
      </c>
      <c r="B22" s="178"/>
      <c r="C22" s="178"/>
      <c r="D22" s="178"/>
      <c r="E22" s="179"/>
      <c r="F22" s="130">
        <f>F21+F14</f>
        <v>0</v>
      </c>
    </row>
    <row r="23" spans="1:6" ht="19.25">
      <c r="A23" s="131"/>
      <c r="B23" s="131"/>
      <c r="C23" s="131"/>
      <c r="D23" s="131"/>
      <c r="E23" s="131"/>
      <c r="F23" s="131"/>
    </row>
    <row r="24" spans="1:6">
      <c r="D24" s="105"/>
    </row>
  </sheetData>
  <mergeCells count="6">
    <mergeCell ref="A22:E22"/>
    <mergeCell ref="A1:F1"/>
    <mergeCell ref="A2:F2"/>
    <mergeCell ref="A3:F3"/>
    <mergeCell ref="B5:F5"/>
    <mergeCell ref="B15:F15"/>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
  <sheetViews>
    <sheetView tabSelected="1" workbookViewId="0">
      <selection activeCell="D5" sqref="D5"/>
    </sheetView>
  </sheetViews>
  <sheetFormatPr defaultColWidth="32.54296875" defaultRowHeight="13"/>
  <cols>
    <col min="1" max="1" width="8.54296875" style="27" customWidth="1"/>
    <col min="2" max="2" width="67.26953125" style="27" customWidth="1"/>
    <col min="3" max="3" width="24.1796875" style="27" customWidth="1"/>
    <col min="4" max="16384" width="32.54296875" style="27"/>
  </cols>
  <sheetData>
    <row r="1" spans="1:6" ht="20.25">
      <c r="A1" s="180" t="s">
        <v>105</v>
      </c>
      <c r="B1" s="181"/>
      <c r="C1" s="182"/>
      <c r="D1" s="186"/>
      <c r="E1" s="186"/>
      <c r="F1" s="186"/>
    </row>
    <row r="2" spans="1:6" ht="34.5" customHeight="1" thickBot="1">
      <c r="A2" s="183"/>
      <c r="B2" s="184"/>
      <c r="C2" s="185"/>
      <c r="D2" s="28"/>
      <c r="E2" s="28"/>
      <c r="F2" s="28"/>
    </row>
    <row r="3" spans="1:6" ht="25.75" thickBot="1">
      <c r="A3" s="86"/>
      <c r="B3" s="87"/>
      <c r="C3" s="88"/>
      <c r="D3" s="28"/>
      <c r="E3" s="28"/>
      <c r="F3" s="28"/>
    </row>
    <row r="4" spans="1:6" ht="22.75">
      <c r="A4" s="89" t="s">
        <v>27</v>
      </c>
      <c r="B4" s="90" t="s">
        <v>3</v>
      </c>
      <c r="C4" s="91" t="s">
        <v>36</v>
      </c>
      <c r="D4" s="28"/>
      <c r="E4" s="28"/>
      <c r="F4" s="28"/>
    </row>
    <row r="5" spans="1:6" ht="45">
      <c r="A5" s="89">
        <v>1</v>
      </c>
      <c r="B5" s="92" t="s">
        <v>41</v>
      </c>
      <c r="C5" s="93">
        <f>'BOQ- School Gender segregated'!F46</f>
        <v>0</v>
      </c>
      <c r="D5" s="28"/>
      <c r="E5" s="28"/>
      <c r="F5" s="28"/>
    </row>
    <row r="6" spans="1:6" ht="45">
      <c r="A6" s="104">
        <v>2</v>
      </c>
      <c r="B6" s="95" t="s">
        <v>42</v>
      </c>
      <c r="C6" s="96">
        <f>'BOQ- MCH water connection'!F14</f>
        <v>0</v>
      </c>
      <c r="D6" s="28"/>
      <c r="E6" s="28"/>
      <c r="F6" s="28"/>
    </row>
    <row r="7" spans="1:6" ht="23.5" thickBot="1">
      <c r="A7" s="94">
        <v>2</v>
      </c>
      <c r="B7" s="95" t="s">
        <v>104</v>
      </c>
      <c r="C7" s="96">
        <f>'Odwayne shallow well rehabilita'!F22</f>
        <v>0</v>
      </c>
      <c r="D7" s="28"/>
      <c r="E7" s="28"/>
      <c r="F7" s="28"/>
    </row>
    <row r="8" spans="1:6" ht="34" customHeight="1" thickBot="1">
      <c r="A8" s="187" t="s">
        <v>69</v>
      </c>
      <c r="B8" s="188"/>
      <c r="C8" s="97">
        <f>SUM(C7,C5:C6,)</f>
        <v>0</v>
      </c>
      <c r="D8" s="28"/>
      <c r="E8" s="28"/>
      <c r="F8" s="28"/>
    </row>
    <row r="9" spans="1:6" ht="15.75">
      <c r="A9" s="29"/>
      <c r="B9" s="30"/>
      <c r="C9" s="31"/>
    </row>
  </sheetData>
  <mergeCells count="3">
    <mergeCell ref="A1:C2"/>
    <mergeCell ref="D1:F1"/>
    <mergeCell ref="A8:B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FD37ED05D9E154892A6A099C58F9D8C" ma:contentTypeVersion="18" ma:contentTypeDescription="Create a new document." ma:contentTypeScope="" ma:versionID="0743e172322f98cf129550df90b65ce8">
  <xsd:schema xmlns:xsd="http://www.w3.org/2001/XMLSchema" xmlns:xs="http://www.w3.org/2001/XMLSchema" xmlns:p="http://schemas.microsoft.com/office/2006/metadata/properties" xmlns:ns3="feeb5f99-7fdb-4766-8a47-ae9e83cb67e9" xmlns:ns4="7aa783e9-3e54-43be-8dc5-2174fac34f2e" targetNamespace="http://schemas.microsoft.com/office/2006/metadata/properties" ma:root="true" ma:fieldsID="627c0691136b92a7c2eadb57e30a83e8" ns3:_="" ns4:_="">
    <xsd:import namespace="feeb5f99-7fdb-4766-8a47-ae9e83cb67e9"/>
    <xsd:import namespace="7aa783e9-3e54-43be-8dc5-2174fac34f2e"/>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ServiceAutoKeyPoints" minOccurs="0"/>
                <xsd:element ref="ns4:MediaServiceKeyPoints" minOccurs="0"/>
                <xsd:element ref="ns4:MediaServiceLocation" minOccurs="0"/>
                <xsd:element ref="ns4:MediaLengthInSeconds" minOccurs="0"/>
                <xsd:element ref="ns4:_activity" minOccurs="0"/>
                <xsd:element ref="ns4:MediaServiceObjectDetectorVersions"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eeb5f99-7fdb-4766-8a47-ae9e83cb67e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aa783e9-3e54-43be-8dc5-2174fac34f2e"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7aa783e9-3e54-43be-8dc5-2174fac34f2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EC983FC-62AC-4437-B2E0-C4611E2325A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eeb5f99-7fdb-4766-8a47-ae9e83cb67e9"/>
    <ds:schemaRef ds:uri="7aa783e9-3e54-43be-8dc5-2174fac34f2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1485139-B5EE-4AA3-A4BF-D1B72BCC1C34}">
  <ds:schemaRefs>
    <ds:schemaRef ds:uri="http://purl.org/dc/dcmitype/"/>
    <ds:schemaRef ds:uri="http://schemas.microsoft.com/office/2006/metadata/properties"/>
    <ds:schemaRef ds:uri="http://schemas.microsoft.com/office/2006/documentManagement/types"/>
    <ds:schemaRef ds:uri="7aa783e9-3e54-43be-8dc5-2174fac34f2e"/>
    <ds:schemaRef ds:uri="http://schemas.microsoft.com/office/infopath/2007/PartnerControls"/>
    <ds:schemaRef ds:uri="http://purl.org/dc/elements/1.1/"/>
    <ds:schemaRef ds:uri="http://schemas.openxmlformats.org/package/2006/metadata/core-properties"/>
    <ds:schemaRef ds:uri="feeb5f99-7fdb-4766-8a47-ae9e83cb67e9"/>
    <ds:schemaRef ds:uri="http://www.w3.org/XML/1998/namespace"/>
    <ds:schemaRef ds:uri="http://purl.org/dc/terms/"/>
  </ds:schemaRefs>
</ds:datastoreItem>
</file>

<file path=customXml/itemProps3.xml><?xml version="1.0" encoding="utf-8"?>
<ds:datastoreItem xmlns:ds="http://schemas.openxmlformats.org/officeDocument/2006/customXml" ds:itemID="{C01DB459-27BF-4B12-AE69-51A711B4CF1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BOQ- School Gender segregated</vt:lpstr>
      <vt:lpstr>BOQ- MCH water connection</vt:lpstr>
      <vt:lpstr>Odwayne shallow well rehabilita</vt:lpstr>
      <vt:lpstr>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Abdihakim Mohamoud Omar</dc:creator>
  <cp:keywords/>
  <dc:description/>
  <cp:lastModifiedBy>Yahye Omer Waberi</cp:lastModifiedBy>
  <cp:revision/>
  <dcterms:created xsi:type="dcterms:W3CDTF">2022-08-10T08:08:36Z</dcterms:created>
  <dcterms:modified xsi:type="dcterms:W3CDTF">2025-04-09T09:08:30Z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0x010100EFD37ED05D9E154892A6A099C58F9D8C</vt:lpwstr>
  </property>
</Properties>
</file>